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1670" windowHeight="6900" activeTab="0"/>
  </bookViews>
  <sheets>
    <sheet name="ΝΕΟΙ" sheetId="1" r:id="rId1"/>
    <sheet name="Output" sheetId="2" r:id="rId2"/>
  </sheets>
  <definedNames>
    <definedName name="_xlnm._FilterDatabase" localSheetId="0" hidden="1">'ΝΕΟΙ'!$A$3:$AD$7</definedName>
  </definedNames>
  <calcPr fullCalcOnLoad="1"/>
</workbook>
</file>

<file path=xl/sharedStrings.xml><?xml version="1.0" encoding="utf-8"?>
<sst xmlns="http://schemas.openxmlformats.org/spreadsheetml/2006/main" count="110" uniqueCount="81">
  <si>
    <t>100m</t>
  </si>
  <si>
    <t>400m</t>
  </si>
  <si>
    <t>1500m</t>
  </si>
  <si>
    <t>Long</t>
  </si>
  <si>
    <t>Shot</t>
  </si>
  <si>
    <t>High</t>
  </si>
  <si>
    <t>Discus</t>
  </si>
  <si>
    <t>Pole</t>
  </si>
  <si>
    <t>Javelin</t>
  </si>
  <si>
    <t>P</t>
  </si>
  <si>
    <t>Total</t>
  </si>
  <si>
    <t>Diff.1</t>
  </si>
  <si>
    <t>Diff.2</t>
  </si>
  <si>
    <t>Diff.3</t>
  </si>
  <si>
    <t>Diff.4</t>
  </si>
  <si>
    <t>Diff.5</t>
  </si>
  <si>
    <t>110mh</t>
  </si>
  <si>
    <t>Diff.6</t>
  </si>
  <si>
    <t>Diff.7</t>
  </si>
  <si>
    <t>Diff.8</t>
  </si>
  <si>
    <t>Diff.9</t>
  </si>
  <si>
    <t>Diff.10</t>
  </si>
  <si>
    <t>Place</t>
  </si>
  <si>
    <t xml:space="preserve">ΒΑΘΜΟΛΟΓΙΑ ΔΕΚΑΘΛΟΥ ΑΝΔΡΩΝ </t>
  </si>
  <si>
    <t>ΟΝΟΜΑΤΕΠΩΝΥΜΟ/ΣΥΛΛΟΓΟΣ</t>
  </si>
  <si>
    <t>ΜΗΚΟΣ</t>
  </si>
  <si>
    <t>ΣΦΑΙΡΑ</t>
  </si>
  <si>
    <t>ΥΨΟΣ</t>
  </si>
  <si>
    <t>110ΕΜΠ</t>
  </si>
  <si>
    <t>ΔΙΣΚΟΣ</t>
  </si>
  <si>
    <t>ΚΟΝΤΩ</t>
  </si>
  <si>
    <t>ΑΚΟΝΤΙΟ</t>
  </si>
  <si>
    <t>ΣΥΝΟΛΟ</t>
  </si>
  <si>
    <t>ΘΕΣΗ</t>
  </si>
  <si>
    <t>ΒΑΘΜΟΙ</t>
  </si>
  <si>
    <t>ΛΥΡΗΣ</t>
  </si>
  <si>
    <t>ΑΝΑΣΤΑΣΙΟΣ</t>
  </si>
  <si>
    <t>ΧΑΡΑΛΑΜΠΟΣ</t>
  </si>
  <si>
    <t>ΚΑΠΡΙΝΙΩΤΗΣ</t>
  </si>
  <si>
    <t>ΓΡΗΓΟΡΙΟΣ</t>
  </si>
  <si>
    <t>ΣΤΕΦΑΝΗΣ</t>
  </si>
  <si>
    <t>ΓΕΩΡΓΙΟΣ</t>
  </si>
  <si>
    <t>ΛΟΓΔΑΝΙΔΗΣ</t>
  </si>
  <si>
    <t>ΚΩΝ/ΝΟΣ</t>
  </si>
  <si>
    <t>ΜΑΣΟΥΡΑΣ</t>
  </si>
  <si>
    <t>ΝΙΚΟΛΑΟΣ</t>
  </si>
  <si>
    <t xml:space="preserve">ΣΠΥΡΙΔΩΝΙΔΗΣ </t>
  </si>
  <si>
    <t xml:space="preserve">ΑΛΕΞΑΝΔΡΟΣ </t>
  </si>
  <si>
    <t xml:space="preserve">ΤΣΑΓΚΟΥΔΗΣ </t>
  </si>
  <si>
    <t xml:space="preserve">ΑΝΤΩΝΙΟΣ </t>
  </si>
  <si>
    <t>ΠΑΠΑΓΕΩΡΓΙΟΥ</t>
  </si>
  <si>
    <t>ΠΗΤΑΣ</t>
  </si>
  <si>
    <t>ΠΑΝΑΓΙΩΤΗΣ</t>
  </si>
  <si>
    <t>ΧΑΤΖΟΠΟΥΛΟΣ</t>
  </si>
  <si>
    <t>ΘΑΝΑΣΗΣ</t>
  </si>
  <si>
    <t>ΓΕΡΑΣΙΜΟΥ</t>
  </si>
  <si>
    <t>ΦΙΛΙΠΠΟΣ</t>
  </si>
  <si>
    <t>ΜΙΧΑΛΗ</t>
  </si>
  <si>
    <t>ΑΛΕΞΑΝΤΕΡ</t>
  </si>
  <si>
    <t>ΤΣΙΑΒΕΣ</t>
  </si>
  <si>
    <t>ΧΡΗΣΤΟΣ</t>
  </si>
  <si>
    <t>ΠΗΛΙΔΗΣ</t>
  </si>
  <si>
    <t>ΚΥΡΙΑΚΟΣ</t>
  </si>
  <si>
    <t>ΓΥΛΤΙΔΗΣ</t>
  </si>
  <si>
    <t>ΠΑΝΤΕΛΕΗΜΩΝ</t>
  </si>
  <si>
    <t>ΕΠΙΘΕΤΟ</t>
  </si>
  <si>
    <t>ΣΩΜΑΤΕΙΑ</t>
  </si>
  <si>
    <t>ΔΕΛΤΙΟ</t>
  </si>
  <si>
    <t>ΕΤ.ΓΕΝ</t>
  </si>
  <si>
    <t>Α/Α</t>
  </si>
  <si>
    <t>Νο</t>
  </si>
  <si>
    <t>ΜΑΝΤΗΣ ΠΑΝΑΓΙΩΤΗΣ</t>
  </si>
  <si>
    <t>ΓΣ ΠΑΝΙΩΝΙΟΣ</t>
  </si>
  <si>
    <t>ΠΗΤΑΣ ΠΑΝΑΓΙΩΤΗΣ</t>
  </si>
  <si>
    <t>ΓΣ ΒΟΛΟΥ</t>
  </si>
  <si>
    <t>ΛΟΓΔΑΝΙΔΗΣ ΚΩΝΣΤΑΝΤΙΝΟΣ</t>
  </si>
  <si>
    <t>ΓΕ ΝΑΟΥΣΑΣ</t>
  </si>
  <si>
    <t>ΡΑΝΣΟΝ ΑΛΕΞΙΟΣ</t>
  </si>
  <si>
    <t>ΟΑ ΚΟΥΡΟΣ ΑΙΓΙΝΑΣ</t>
  </si>
  <si>
    <t>ΒΑΘΜΟΛΟΓΙΑ</t>
  </si>
  <si>
    <t>ΒΑΘΜΟΛΟΓΙΑ ΔΕΚΑΘΛΟΥ ΝΕΩΝ    ΣΕΡΡΕΣ 27 / 28 - 5 - 2017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</si>
</sst>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00.00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4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4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4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8" borderId="1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183" fontId="0" fillId="0" borderId="12" xfId="0" applyNumberForma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34" borderId="15" xfId="0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0" fillId="36" borderId="10" xfId="0" applyNumberFormat="1" applyFill="1" applyBorder="1" applyAlignment="1" applyProtection="1">
      <alignment horizontal="center"/>
      <protection locked="0"/>
    </xf>
    <xf numFmtId="1" fontId="0" fillId="36" borderId="10" xfId="0" applyNumberFormat="1" applyFill="1" applyBorder="1" applyAlignment="1" applyProtection="1">
      <alignment horizontal="center"/>
      <protection locked="0"/>
    </xf>
    <xf numFmtId="183" fontId="0" fillId="36" borderId="10" xfId="0" applyNumberForma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6" fillId="37" borderId="0" xfId="0" applyFont="1" applyFill="1" applyAlignment="1" applyProtection="1">
      <alignment horizontal="center"/>
      <protection locked="0"/>
    </xf>
    <xf numFmtId="0" fontId="0" fillId="37" borderId="0" xfId="0" applyFont="1" applyFill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35" fillId="6" borderId="10" xfId="0" applyFont="1" applyFill="1" applyBorder="1" applyAlignment="1">
      <alignment horizontal="left" vertical="center"/>
    </xf>
    <xf numFmtId="0" fontId="36" fillId="6" borderId="10" xfId="0" applyFont="1" applyFill="1" applyBorder="1" applyAlignment="1">
      <alignment horizontal="left" vertical="center" wrapText="1"/>
    </xf>
    <xf numFmtId="0" fontId="36" fillId="6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 wrapText="1"/>
    </xf>
    <xf numFmtId="0" fontId="13" fillId="38" borderId="16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left"/>
    </xf>
    <xf numFmtId="0" fontId="9" fillId="39" borderId="10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left"/>
    </xf>
    <xf numFmtId="0" fontId="13" fillId="38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5" fillId="39" borderId="10" xfId="0" applyFont="1" applyFill="1" applyBorder="1" applyAlignment="1">
      <alignment/>
    </xf>
    <xf numFmtId="0" fontId="15" fillId="0" borderId="0" xfId="0" applyFont="1" applyAlignment="1">
      <alignment/>
    </xf>
    <xf numFmtId="0" fontId="16" fillId="34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 wrapText="1"/>
    </xf>
    <xf numFmtId="0" fontId="16" fillId="38" borderId="16" xfId="0" applyFont="1" applyFill="1" applyBorder="1" applyAlignment="1">
      <alignment horizontal="center" wrapText="1"/>
    </xf>
    <xf numFmtId="0" fontId="9" fillId="39" borderId="10" xfId="0" applyFont="1" applyFill="1" applyBorder="1" applyAlignment="1">
      <alignment/>
    </xf>
    <xf numFmtId="0" fontId="9" fillId="39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5" fillId="37" borderId="10" xfId="0" applyFont="1" applyFill="1" applyBorder="1" applyAlignment="1">
      <alignment vertical="center"/>
    </xf>
    <xf numFmtId="0" fontId="35" fillId="37" borderId="17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left" vertical="center"/>
    </xf>
    <xf numFmtId="0" fontId="38" fillId="37" borderId="17" xfId="0" applyFont="1" applyFill="1" applyBorder="1" applyAlignment="1">
      <alignment horizontal="left" vertical="center"/>
    </xf>
    <xf numFmtId="3" fontId="39" fillId="37" borderId="18" xfId="0" applyNumberFormat="1" applyFont="1" applyFill="1" applyBorder="1" applyAlignment="1">
      <alignment horizontal="left" vertical="center" wrapText="1"/>
    </xf>
    <xf numFmtId="2" fontId="11" fillId="37" borderId="10" xfId="0" applyNumberFormat="1" applyFont="1" applyFill="1" applyBorder="1" applyAlignment="1" applyProtection="1">
      <alignment horizontal="center" vertical="center"/>
      <protection locked="0"/>
    </xf>
    <xf numFmtId="2" fontId="17" fillId="37" borderId="10" xfId="0" applyNumberFormat="1" applyFont="1" applyFill="1" applyBorder="1" applyAlignment="1" applyProtection="1">
      <alignment horizontal="center" vertical="center"/>
      <protection locked="0"/>
    </xf>
    <xf numFmtId="1" fontId="11" fillId="37" borderId="10" xfId="0" applyNumberFormat="1" applyFont="1" applyFill="1" applyBorder="1" applyAlignment="1" applyProtection="1">
      <alignment horizontal="center" vertical="center"/>
      <protection locked="0"/>
    </xf>
    <xf numFmtId="183" fontId="11" fillId="37" borderId="10" xfId="0" applyNumberFormat="1" applyFont="1" applyFill="1" applyBorder="1" applyAlignment="1" applyProtection="1">
      <alignment horizontal="center" vertical="center"/>
      <protection locked="0"/>
    </xf>
    <xf numFmtId="0" fontId="11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left" vertical="center"/>
    </xf>
    <xf numFmtId="3" fontId="39" fillId="37" borderId="19" xfId="0" applyNumberFormat="1" applyFont="1" applyFill="1" applyBorder="1" applyAlignment="1">
      <alignment horizontal="left" vertical="center" wrapText="1"/>
    </xf>
    <xf numFmtId="0" fontId="38" fillId="37" borderId="10" xfId="0" applyNumberFormat="1" applyFont="1" applyFill="1" applyBorder="1" applyAlignment="1">
      <alignment horizontal="left" vertical="center"/>
    </xf>
    <xf numFmtId="0" fontId="12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9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9" fillId="38" borderId="11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12" fillId="37" borderId="11" xfId="0" applyFont="1" applyFill="1" applyBorder="1" applyAlignment="1">
      <alignment horizontal="center"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/>
    </xf>
    <xf numFmtId="0" fontId="65" fillId="37" borderId="10" xfId="0" applyFont="1" applyFill="1" applyBorder="1" applyAlignment="1">
      <alignment horizontal="center"/>
    </xf>
    <xf numFmtId="0" fontId="64" fillId="37" borderId="0" xfId="0" applyFont="1" applyFill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6" fillId="8" borderId="0" xfId="0" applyFont="1" applyFill="1" applyAlignment="1" applyProtection="1">
      <alignment horizontal="center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39998000860214233"/>
  </sheetPr>
  <dimension ref="A1:BW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E7"/>
    </sheetView>
  </sheetViews>
  <sheetFormatPr defaultColWidth="11.421875" defaultRowHeight="12.75"/>
  <cols>
    <col min="1" max="1" width="2.140625" style="55" customWidth="1"/>
    <col min="2" max="2" width="2.7109375" style="0" customWidth="1"/>
    <col min="3" max="3" width="17.28125" style="0" customWidth="1"/>
    <col min="4" max="4" width="4.28125" style="0" customWidth="1"/>
    <col min="5" max="5" width="5.8515625" style="0" customWidth="1"/>
    <col min="6" max="6" width="8.140625" style="0" customWidth="1"/>
    <col min="7" max="7" width="4.57421875" style="0" customWidth="1"/>
    <col min="8" max="8" width="4.140625" style="0" customWidth="1"/>
    <col min="9" max="9" width="4.7109375" style="0" customWidth="1"/>
    <col min="10" max="10" width="4.140625" style="0" customWidth="1"/>
    <col min="11" max="13" width="4.7109375" style="0" customWidth="1"/>
    <col min="14" max="14" width="4.00390625" style="0" customWidth="1"/>
    <col min="15" max="15" width="4.7109375" style="0" customWidth="1"/>
    <col min="16" max="16" width="3.28125" style="0" customWidth="1"/>
    <col min="17" max="17" width="4.57421875" style="0" customWidth="1"/>
    <col min="18" max="19" width="4.7109375" style="0" customWidth="1"/>
    <col min="20" max="20" width="4.140625" style="0" customWidth="1"/>
    <col min="21" max="27" width="4.7109375" style="0" customWidth="1"/>
    <col min="28" max="28" width="4.140625" style="0" customWidth="1"/>
    <col min="29" max="29" width="6.00390625" style="0" hidden="1" customWidth="1"/>
    <col min="30" max="30" width="7.140625" style="0" hidden="1" customWidth="1"/>
    <col min="31" max="31" width="3.8515625" style="95" customWidth="1"/>
    <col min="32" max="41" width="7.140625" style="81" customWidth="1"/>
    <col min="42" max="42" width="10.28125" style="81" customWidth="1"/>
    <col min="43" max="43" width="6.7109375" style="0" customWidth="1"/>
    <col min="44" max="44" width="6.421875" style="0" customWidth="1"/>
    <col min="45" max="45" width="6.57421875" style="0" customWidth="1"/>
    <col min="46" max="46" width="6.00390625" style="0" customWidth="1"/>
    <col min="47" max="47" width="6.421875" style="0" customWidth="1"/>
    <col min="48" max="48" width="6.28125" style="0" customWidth="1"/>
    <col min="49" max="49" width="6.7109375" style="0" customWidth="1"/>
    <col min="50" max="50" width="6.140625" style="0" customWidth="1"/>
    <col min="51" max="51" width="6.57421875" style="0" customWidth="1"/>
    <col min="52" max="52" width="3.28125" style="0" customWidth="1"/>
    <col min="53" max="53" width="6.7109375" style="0" customWidth="1"/>
    <col min="54" max="54" width="8.7109375" style="0" customWidth="1"/>
    <col min="55" max="55" width="7.28125" style="0" customWidth="1"/>
    <col min="56" max="57" width="8.140625" style="0" customWidth="1"/>
    <col min="58" max="59" width="8.421875" style="0" customWidth="1"/>
    <col min="60" max="61" width="7.57421875" style="0" customWidth="1"/>
    <col min="62" max="63" width="8.28125" style="0" customWidth="1"/>
    <col min="64" max="65" width="7.28125" style="0" customWidth="1"/>
    <col min="66" max="67" width="7.7109375" style="0" customWidth="1"/>
    <col min="68" max="69" width="7.28125" style="0" customWidth="1"/>
    <col min="70" max="71" width="8.00390625" style="0" customWidth="1"/>
    <col min="72" max="72" width="8.57421875" style="0" customWidth="1"/>
    <col min="73" max="73" width="8.140625" style="0" customWidth="1"/>
    <col min="74" max="74" width="11.421875" style="0" customWidth="1"/>
    <col min="75" max="75" width="8.28125" style="0" customWidth="1"/>
  </cols>
  <sheetData>
    <row r="1" spans="1:41" ht="30.75" customHeight="1">
      <c r="A1" s="100" t="s">
        <v>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1"/>
      <c r="AE1" s="101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75" s="49" customFormat="1" ht="19.5" customHeight="1">
      <c r="A2" s="60" t="s">
        <v>69</v>
      </c>
      <c r="B2" s="60" t="s">
        <v>70</v>
      </c>
      <c r="C2" s="47" t="s">
        <v>65</v>
      </c>
      <c r="D2" s="47" t="s">
        <v>68</v>
      </c>
      <c r="E2" s="47" t="s">
        <v>67</v>
      </c>
      <c r="F2" s="61" t="s">
        <v>66</v>
      </c>
      <c r="G2" s="56">
        <v>100</v>
      </c>
      <c r="H2" s="56" t="s">
        <v>25</v>
      </c>
      <c r="I2" s="56" t="s">
        <v>26</v>
      </c>
      <c r="J2" s="56" t="s">
        <v>27</v>
      </c>
      <c r="K2" s="56">
        <v>400</v>
      </c>
      <c r="L2" s="56" t="s">
        <v>28</v>
      </c>
      <c r="M2" s="56" t="s">
        <v>29</v>
      </c>
      <c r="N2" s="56" t="s">
        <v>30</v>
      </c>
      <c r="O2" s="56" t="s">
        <v>31</v>
      </c>
      <c r="P2" s="96">
        <v>1500</v>
      </c>
      <c r="Q2" s="97"/>
      <c r="R2" s="57">
        <v>100</v>
      </c>
      <c r="S2" s="57" t="s">
        <v>25</v>
      </c>
      <c r="T2" s="57" t="s">
        <v>26</v>
      </c>
      <c r="U2" s="57" t="s">
        <v>27</v>
      </c>
      <c r="V2" s="57">
        <v>400</v>
      </c>
      <c r="W2" s="57" t="s">
        <v>28</v>
      </c>
      <c r="X2" s="57" t="s">
        <v>29</v>
      </c>
      <c r="Y2" s="57" t="s">
        <v>30</v>
      </c>
      <c r="Z2" s="57" t="s">
        <v>31</v>
      </c>
      <c r="AA2" s="58">
        <v>1500</v>
      </c>
      <c r="AB2" s="59" t="s">
        <v>32</v>
      </c>
      <c r="AC2" s="48" t="s">
        <v>33</v>
      </c>
      <c r="AD2" s="86" t="s">
        <v>34</v>
      </c>
      <c r="AE2" s="91" t="s">
        <v>79</v>
      </c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  <c r="AQ2" s="50" t="s">
        <v>0</v>
      </c>
      <c r="AR2" s="50" t="s">
        <v>3</v>
      </c>
      <c r="AS2" s="50" t="s">
        <v>4</v>
      </c>
      <c r="AT2" s="50" t="s">
        <v>5</v>
      </c>
      <c r="AU2" s="50" t="s">
        <v>1</v>
      </c>
      <c r="AV2" s="50" t="s">
        <v>16</v>
      </c>
      <c r="AW2" s="50" t="s">
        <v>6</v>
      </c>
      <c r="AX2" s="50" t="s">
        <v>7</v>
      </c>
      <c r="AY2" s="50" t="s">
        <v>8</v>
      </c>
      <c r="AZ2" s="98" t="s">
        <v>2</v>
      </c>
      <c r="BA2" s="99"/>
      <c r="BB2" s="51" t="s">
        <v>0</v>
      </c>
      <c r="BC2" s="51" t="s">
        <v>11</v>
      </c>
      <c r="BD2" s="51" t="s">
        <v>3</v>
      </c>
      <c r="BE2" s="51" t="s">
        <v>12</v>
      </c>
      <c r="BF2" s="51" t="s">
        <v>4</v>
      </c>
      <c r="BG2" s="51" t="s">
        <v>13</v>
      </c>
      <c r="BH2" s="51" t="s">
        <v>5</v>
      </c>
      <c r="BI2" s="51" t="s">
        <v>14</v>
      </c>
      <c r="BJ2" s="51" t="s">
        <v>1</v>
      </c>
      <c r="BK2" s="51" t="s">
        <v>15</v>
      </c>
      <c r="BL2" s="51" t="s">
        <v>16</v>
      </c>
      <c r="BM2" s="51" t="s">
        <v>17</v>
      </c>
      <c r="BN2" s="51" t="s">
        <v>6</v>
      </c>
      <c r="BO2" s="51" t="s">
        <v>18</v>
      </c>
      <c r="BP2" s="51" t="s">
        <v>7</v>
      </c>
      <c r="BQ2" s="52" t="s">
        <v>19</v>
      </c>
      <c r="BR2" s="52" t="s">
        <v>8</v>
      </c>
      <c r="BS2" s="52" t="s">
        <v>20</v>
      </c>
      <c r="BT2" s="52" t="s">
        <v>2</v>
      </c>
      <c r="BU2" s="51" t="s">
        <v>10</v>
      </c>
      <c r="BV2" s="53" t="s">
        <v>21</v>
      </c>
      <c r="BW2" s="51" t="s">
        <v>22</v>
      </c>
    </row>
    <row r="3" spans="1:75" ht="19.5" customHeight="1" thickBot="1">
      <c r="A3" s="54"/>
      <c r="B3" s="38"/>
      <c r="C3" s="39"/>
      <c r="D3" s="40"/>
      <c r="E3" s="40"/>
      <c r="F3" s="41"/>
      <c r="G3" s="34"/>
      <c r="H3" s="34"/>
      <c r="I3" s="34"/>
      <c r="J3" s="34"/>
      <c r="K3" s="34"/>
      <c r="L3" s="34"/>
      <c r="M3" s="34"/>
      <c r="N3" s="34"/>
      <c r="O3" s="34"/>
      <c r="P3" s="43"/>
      <c r="Q3" s="44"/>
      <c r="R3" s="35"/>
      <c r="S3" s="35"/>
      <c r="T3" s="35"/>
      <c r="U3" s="35"/>
      <c r="V3" s="35"/>
      <c r="W3" s="35"/>
      <c r="X3" s="35"/>
      <c r="Y3" s="35"/>
      <c r="Z3" s="35"/>
      <c r="AA3" s="36"/>
      <c r="AB3" s="37"/>
      <c r="AC3" s="36"/>
      <c r="AD3" s="87"/>
      <c r="AE3" s="92"/>
      <c r="AF3" s="84"/>
      <c r="AG3" s="84"/>
      <c r="AH3" s="84"/>
      <c r="AI3" s="84"/>
      <c r="AJ3" s="84"/>
      <c r="AK3" s="84"/>
      <c r="AL3" s="84"/>
      <c r="AM3" s="84"/>
      <c r="AN3" s="84"/>
      <c r="AO3" s="84"/>
      <c r="AQ3" s="18"/>
      <c r="AR3" s="18"/>
      <c r="AS3" s="18"/>
      <c r="AT3" s="18"/>
      <c r="AU3" s="18"/>
      <c r="AV3" s="18"/>
      <c r="AW3" s="18"/>
      <c r="AX3" s="18"/>
      <c r="AY3" s="18"/>
      <c r="AZ3" s="45"/>
      <c r="BA3" s="46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5"/>
      <c r="BR3" s="5"/>
      <c r="BS3" s="5"/>
      <c r="BT3" s="5"/>
      <c r="BU3" s="3"/>
      <c r="BV3" s="17"/>
      <c r="BW3" s="3"/>
    </row>
    <row r="4" spans="1:75" ht="30" customHeight="1">
      <c r="A4" s="64">
        <v>1</v>
      </c>
      <c r="B4" s="65">
        <v>10</v>
      </c>
      <c r="C4" s="66" t="s">
        <v>71</v>
      </c>
      <c r="D4" s="67">
        <v>1995</v>
      </c>
      <c r="E4" s="67">
        <v>299803</v>
      </c>
      <c r="F4" s="68" t="s">
        <v>72</v>
      </c>
      <c r="G4" s="69">
        <v>11.38</v>
      </c>
      <c r="H4" s="69">
        <v>6.44</v>
      </c>
      <c r="I4" s="69">
        <v>13.04</v>
      </c>
      <c r="J4" s="69">
        <v>1.75</v>
      </c>
      <c r="K4" s="69">
        <v>51.44</v>
      </c>
      <c r="L4" s="69">
        <v>15.35</v>
      </c>
      <c r="M4" s="70">
        <v>34.18</v>
      </c>
      <c r="N4" s="69">
        <v>4.3</v>
      </c>
      <c r="O4" s="69">
        <v>55.51</v>
      </c>
      <c r="P4" s="71">
        <v>5</v>
      </c>
      <c r="Q4" s="72">
        <v>2.7</v>
      </c>
      <c r="R4" s="73">
        <f>IF(G4&lt;&gt;0,INT(25.4347*POWER((18-G4),1.81)),0)</f>
        <v>778</v>
      </c>
      <c r="S4" s="73">
        <f>IF(H4&lt;&gt;0,INT(0.14354*POWER(((100*H4)-220),1.4)),0)</f>
        <v>684</v>
      </c>
      <c r="T4" s="73">
        <f>IF(I4&lt;&gt;0,INT(51.39*POWER((I4-1.5),1.05)),0)</f>
        <v>670</v>
      </c>
      <c r="U4" s="73">
        <f>IF(J4&lt;&gt;0,INT(0.8465*POWER(((100*J4)-75),1.42)),0)</f>
        <v>585</v>
      </c>
      <c r="V4" s="73">
        <f>IF(K4&lt;&gt;0,INT(1.53775*POWER((82-K4),1.81)),0)</f>
        <v>749</v>
      </c>
      <c r="W4" s="73">
        <f>IF(L4&lt;&gt;0,INT(5.74352*POWER((28.5-L4),1.92)),0)</f>
        <v>808</v>
      </c>
      <c r="X4" s="73">
        <f>IF(M4&lt;&gt;0,INT(12.91*POWER((M4-4),1.1)),0)</f>
        <v>547</v>
      </c>
      <c r="Y4" s="73">
        <f>IF(N4&lt;&gt;0,INT(0.2797*POWER(((100*N4)-100),1.35)),0)</f>
        <v>702</v>
      </c>
      <c r="Z4" s="73">
        <f>IF(O4&lt;&gt;0,INT(10.14*POWER((O4-7),1.08)),0)</f>
        <v>671</v>
      </c>
      <c r="AA4" s="73">
        <f>IF(P4&lt;&gt;0,IF(P4&lt;&gt;0,INT(0.03768*POWER((480-(Q4+60*P4)),1.85)),0),0)</f>
        <v>544</v>
      </c>
      <c r="AB4" s="73">
        <f>SUM(R4:AA4)</f>
        <v>6738</v>
      </c>
      <c r="AC4" s="63"/>
      <c r="AD4" s="89"/>
      <c r="AE4" s="93">
        <v>13</v>
      </c>
      <c r="AF4" s="85"/>
      <c r="AG4" s="85"/>
      <c r="AH4" s="85"/>
      <c r="AI4" s="85"/>
      <c r="AJ4" s="85"/>
      <c r="AK4" s="85"/>
      <c r="AL4" s="85"/>
      <c r="AM4" s="85"/>
      <c r="AN4" s="85"/>
      <c r="AO4" s="85"/>
      <c r="AQ4" s="19">
        <v>11.02</v>
      </c>
      <c r="AR4" s="19">
        <v>7.12</v>
      </c>
      <c r="AS4" s="19">
        <v>15.05</v>
      </c>
      <c r="AT4" s="19">
        <v>1.98</v>
      </c>
      <c r="AU4" s="19">
        <v>48.78</v>
      </c>
      <c r="AV4" s="19">
        <v>14.75</v>
      </c>
      <c r="AW4" s="19">
        <v>47.34</v>
      </c>
      <c r="AX4" s="19">
        <v>4.57</v>
      </c>
      <c r="AY4" s="19">
        <v>56.51</v>
      </c>
      <c r="AZ4" s="20">
        <v>4</v>
      </c>
      <c r="BA4" s="21">
        <v>27.62</v>
      </c>
      <c r="BB4" s="9">
        <f>IF(AQ4&lt;&gt;0,INT(25.4347*POWER((18-AQ4),1.81)),0)</f>
        <v>856</v>
      </c>
      <c r="BC4" s="22">
        <f>R4-BB4</f>
        <v>-78</v>
      </c>
      <c r="BD4" s="9">
        <f>IF(AR4&lt;&gt;0,INT(0.14354*POWER(((100*AR4)-220),1.4)),0)</f>
        <v>842</v>
      </c>
      <c r="BE4" s="22">
        <f>R4+S4-BB4-BD4</f>
        <v>-236</v>
      </c>
      <c r="BF4" s="9">
        <f>IF(AS4&lt;&gt;0,INT(51.39*POWER((AS4-1.5),1.05)),0)</f>
        <v>793</v>
      </c>
      <c r="BG4" s="22">
        <f>R4+S4+T4-BB4-BD4-BF4</f>
        <v>-359</v>
      </c>
      <c r="BH4" s="9">
        <f>IF(AT4&lt;&gt;0,INT(0.8465*POWER(((100*AT4)-75),1.42)),0)</f>
        <v>785</v>
      </c>
      <c r="BI4" s="22">
        <f>R4+S4+T4+U4-BB4-BD4-BF4-BH4</f>
        <v>-559</v>
      </c>
      <c r="BJ4" s="9">
        <f>IF(AU4&lt;&gt;0,INT(1.53775*POWER((82-AU4),1.81)),0)</f>
        <v>872</v>
      </c>
      <c r="BK4" s="22">
        <f>R4+S4+T4+U4+V4-BB4-BD4-BF4-BH4-BJ4</f>
        <v>-682</v>
      </c>
      <c r="BL4" s="9">
        <f>IF(AV4&lt;&gt;0,INT(5.74352*POWER((28.5-AV4),1.92)),0)</f>
        <v>880</v>
      </c>
      <c r="BM4" s="22">
        <f>R4+S4+T4+U4+V4+W4-BB4-BD4-BF4-BH4-BJ4-BL4</f>
        <v>-754</v>
      </c>
      <c r="BN4" s="9">
        <f>IF(AW4&lt;&gt;0,INT(12.91*POWER((AW4-4),1.1)),0)</f>
        <v>815</v>
      </c>
      <c r="BO4" s="22">
        <f>R4+S4+T4+U4+V4+W4+X4-BB4-BD4-BF4-BH4-BJ4-BL4-BN4</f>
        <v>-1022</v>
      </c>
      <c r="BP4" s="9">
        <f>IF(AX4&lt;&gt;0,INT(0.2797*POWER(((100*AX4)-100),1.35)),0)</f>
        <v>781</v>
      </c>
      <c r="BQ4" s="22">
        <f>R4+S4+T4+U4+V4+W4+X4+Y4-BB4-BD4-BF4-BH4-BJ4-BL4-BN4-BP4</f>
        <v>-1101</v>
      </c>
      <c r="BR4" s="9">
        <f>IF(AY4&lt;&gt;0,INT(10.14*POWER((AY4-7),1.08)),0)</f>
        <v>685</v>
      </c>
      <c r="BS4" s="22">
        <f>R4+S4+T4+U4+V4+W4+X4+Y4+Z4-BB4-BD4-BF4-BH4-BJ4-BL4-BN4-BP4-BR4</f>
        <v>-1115</v>
      </c>
      <c r="BT4" s="9">
        <f>IF(AZ4&lt;&gt;0,IF(AZ4&lt;&gt;0,INT(0.03768*POWER((480-(BA4+60*AZ4)),1.85)),0),0)</f>
        <v>760</v>
      </c>
      <c r="BU4" s="9">
        <f>BB4+BD4+BF4+BH4+BJ4+BL4+BN4+BP4+BR4+BT4</f>
        <v>8069</v>
      </c>
      <c r="BV4" s="17">
        <f>AB4-BU4</f>
        <v>-1331</v>
      </c>
      <c r="BW4" s="9">
        <v>9</v>
      </c>
    </row>
    <row r="5" spans="1:75" ht="30" customHeight="1">
      <c r="A5" s="64">
        <v>2</v>
      </c>
      <c r="B5" s="74">
        <v>7</v>
      </c>
      <c r="C5" s="75" t="s">
        <v>73</v>
      </c>
      <c r="D5" s="76">
        <v>1995</v>
      </c>
      <c r="E5" s="76">
        <v>287815</v>
      </c>
      <c r="F5" s="77" t="s">
        <v>74</v>
      </c>
      <c r="G5" s="69">
        <v>11.72</v>
      </c>
      <c r="H5" s="69">
        <v>6.34</v>
      </c>
      <c r="I5" s="69">
        <v>12.02</v>
      </c>
      <c r="J5" s="69">
        <v>1.81</v>
      </c>
      <c r="K5" s="69">
        <v>52.1</v>
      </c>
      <c r="L5" s="69">
        <v>16.78</v>
      </c>
      <c r="M5" s="70">
        <v>41.48</v>
      </c>
      <c r="N5" s="69">
        <v>3.8</v>
      </c>
      <c r="O5" s="69">
        <v>45.75</v>
      </c>
      <c r="P5" s="71">
        <v>5</v>
      </c>
      <c r="Q5" s="72">
        <v>1.33</v>
      </c>
      <c r="R5" s="73">
        <f>IF(G5&lt;&gt;0,INT(25.4347*POWER((18-G5),1.81)),0)</f>
        <v>707</v>
      </c>
      <c r="S5" s="73">
        <v>661</v>
      </c>
      <c r="T5" s="73">
        <f>IF(I5&lt;&gt;0,INT(51.39*POWER((I5-1.5),1.05)),0)</f>
        <v>608</v>
      </c>
      <c r="U5" s="73">
        <f>IF(J5&lt;&gt;0,INT(0.8465*POWER(((100*J5)-75),1.42)),0)</f>
        <v>636</v>
      </c>
      <c r="V5" s="73">
        <f>IF(K5&lt;&gt;0,INT(1.53775*POWER((82-K5),1.81)),0)</f>
        <v>720</v>
      </c>
      <c r="W5" s="73">
        <f>IF(L5&lt;&gt;0,INT(5.74352*POWER((28.5-L5),1.92)),0)</f>
        <v>647</v>
      </c>
      <c r="X5" s="73">
        <f>IF(M5&lt;&gt;0,INT(12.91*POWER((M5-4),1.1)),0)</f>
        <v>695</v>
      </c>
      <c r="Y5" s="73">
        <f>IF(N5&lt;&gt;0,INT(0.2797*POWER(((100*N5)-100),1.35)),0)</f>
        <v>562</v>
      </c>
      <c r="Z5" s="73">
        <f>IF(O5&lt;&gt;0,INT(10.14*POWER((O5-7),1.08)),0)</f>
        <v>526</v>
      </c>
      <c r="AA5" s="73">
        <f>IF(P5&lt;&gt;0,IF(P5&lt;&gt;0,INT(0.03768*POWER((480-(Q5+60*P5)),1.85)),0),0)</f>
        <v>552</v>
      </c>
      <c r="AB5" s="73">
        <f>SUM(R5:AA5)</f>
        <v>6314</v>
      </c>
      <c r="AC5" s="62"/>
      <c r="AD5" s="88"/>
      <c r="AE5" s="93">
        <v>11</v>
      </c>
      <c r="AF5" s="85"/>
      <c r="AG5" s="85"/>
      <c r="AH5" s="85"/>
      <c r="AI5" s="85"/>
      <c r="AJ5" s="85"/>
      <c r="AK5" s="85"/>
      <c r="AL5" s="85"/>
      <c r="AM5" s="85"/>
      <c r="AN5" s="85"/>
      <c r="AO5" s="85"/>
      <c r="AQ5" s="19">
        <v>11.07</v>
      </c>
      <c r="AR5" s="19">
        <v>7.53</v>
      </c>
      <c r="AS5" s="19">
        <v>14.2</v>
      </c>
      <c r="AT5" s="19">
        <v>2</v>
      </c>
      <c r="AU5" s="19">
        <v>48.56</v>
      </c>
      <c r="AV5" s="19">
        <v>14.56</v>
      </c>
      <c r="AW5" s="19">
        <v>41</v>
      </c>
      <c r="AX5" s="19">
        <v>4.9</v>
      </c>
      <c r="AY5" s="19">
        <v>50.7</v>
      </c>
      <c r="AZ5" s="20">
        <v>4</v>
      </c>
      <c r="BA5" s="21">
        <v>25.9</v>
      </c>
      <c r="BB5" s="9">
        <f>IF(AQ5&lt;&gt;0,INT(25.4347*POWER((18-AQ5),1.81)),0)</f>
        <v>845</v>
      </c>
      <c r="BC5" s="22">
        <f>R5-BB5</f>
        <v>-138</v>
      </c>
      <c r="BD5" s="9">
        <f>IF(AR5&lt;&gt;0,INT(0.14354*POWER(((100*AR5)-220),1.4)),0)</f>
        <v>942</v>
      </c>
      <c r="BE5" s="22">
        <f>R5+S5-BB5-BD5</f>
        <v>-419</v>
      </c>
      <c r="BF5" s="9">
        <f>IF(AS5&lt;&gt;0,INT(51.39*POWER((AS5-1.5),1.05)),0)</f>
        <v>741</v>
      </c>
      <c r="BG5" s="22">
        <f>R5+S5+T5-BB5-BD5-BF5</f>
        <v>-552</v>
      </c>
      <c r="BH5" s="9">
        <f>IF(AT5&lt;&gt;0,INT(0.8465*POWER(((100*AT5)-75),1.42)),0)</f>
        <v>803</v>
      </c>
      <c r="BI5" s="22">
        <f>R5+S5+T5+U5-BB5-BD5-BF5-BH5</f>
        <v>-719</v>
      </c>
      <c r="BJ5" s="9">
        <f>IF(AU5&lt;&gt;0,INT(1.53775*POWER((82-AU5),1.81)),0)</f>
        <v>882</v>
      </c>
      <c r="BK5" s="22">
        <f>R5+S5+T5+U5+V5-BB5-BD5-BF5-BH5-BJ5</f>
        <v>-881</v>
      </c>
      <c r="BL5" s="9">
        <f>IF(AV5&lt;&gt;0,INT(5.74352*POWER((28.5-AV5),1.92)),0)</f>
        <v>903</v>
      </c>
      <c r="BM5" s="22">
        <f>R5+S5+T5+U5+V5+W5-BB5-BD5-BF5-BH5-BJ5-BL5</f>
        <v>-1137</v>
      </c>
      <c r="BN5" s="9">
        <f>IF(AW5&lt;&gt;0,INT(12.91*POWER((AW5-4),1.1)),0)</f>
        <v>685</v>
      </c>
      <c r="BO5" s="22">
        <f>R5+S5+T5+U5+V5+W5+X5-BB5-BD5-BF5-BH5-BJ5-BL5-BN5</f>
        <v>-1127</v>
      </c>
      <c r="BP5" s="9">
        <f>IF(AX5&lt;&gt;0,INT(0.2797*POWER(((100*AX5)-100),1.35)),0)</f>
        <v>880</v>
      </c>
      <c r="BQ5" s="22">
        <f>R5+S5+T5+U5+V5+W5+X5+Y5-BB5-BD5-BF5-BH5-BJ5-BL5-BN5-BP5</f>
        <v>-1445</v>
      </c>
      <c r="BR5" s="9">
        <f>IF(AY5&lt;&gt;0,INT(10.14*POWER((AY5-7),1.08)),0)</f>
        <v>599</v>
      </c>
      <c r="BS5" s="22">
        <f>R5+S5+T5+U5+V5+W5+X5+Y5+Z5-BB5-BD5-BF5-BH5-BJ5-BL5-BN5-BP5-BR5</f>
        <v>-1518</v>
      </c>
      <c r="BT5" s="9">
        <f>IF(AZ5&lt;&gt;0,IF(AZ5&lt;&gt;0,INT(0.03768*POWER((480-(BA5+60*AZ5)),1.85)),0),0)</f>
        <v>772</v>
      </c>
      <c r="BU5" s="9">
        <f>BB5+BD5+BF5+BH5+BJ5+BL5+BN5+BP5+BR5+BT5</f>
        <v>8052</v>
      </c>
      <c r="BV5" s="17">
        <f>AB5-BU5</f>
        <v>-1738</v>
      </c>
      <c r="BW5" s="9">
        <v>11</v>
      </c>
    </row>
    <row r="6" spans="1:75" ht="30" customHeight="1">
      <c r="A6" s="64">
        <v>3</v>
      </c>
      <c r="B6" s="74">
        <v>8</v>
      </c>
      <c r="C6" s="75" t="s">
        <v>75</v>
      </c>
      <c r="D6" s="76">
        <v>1998</v>
      </c>
      <c r="E6" s="76">
        <v>308590</v>
      </c>
      <c r="F6" s="77" t="s">
        <v>76</v>
      </c>
      <c r="G6" s="69">
        <v>11.94</v>
      </c>
      <c r="H6" s="69">
        <v>6.08</v>
      </c>
      <c r="I6" s="69">
        <v>11.8</v>
      </c>
      <c r="J6" s="69">
        <v>1.81</v>
      </c>
      <c r="K6" s="69">
        <v>54.48</v>
      </c>
      <c r="L6" s="69">
        <v>16.02</v>
      </c>
      <c r="M6" s="70">
        <v>33.3</v>
      </c>
      <c r="N6" s="69">
        <v>4</v>
      </c>
      <c r="O6" s="69">
        <v>52.75</v>
      </c>
      <c r="P6" s="71">
        <v>5</v>
      </c>
      <c r="Q6" s="72">
        <v>13.32</v>
      </c>
      <c r="R6" s="73">
        <f>IF(G6&lt;&gt;0,INT(25.4347*POWER((18-G6),1.81)),0)</f>
        <v>663</v>
      </c>
      <c r="S6" s="73">
        <f>IF(H6&lt;&gt;0,INT(0.14354*POWER(((100*H6)-220),1.4)),0)</f>
        <v>604</v>
      </c>
      <c r="T6" s="73">
        <f>IF(I6&lt;&gt;0,INT(51.39*POWER((I6-1.5),1.05)),0)</f>
        <v>594</v>
      </c>
      <c r="U6" s="73">
        <f>IF(J6&lt;&gt;0,INT(0.8465*POWER(((100*J6)-75),1.42)),0)</f>
        <v>636</v>
      </c>
      <c r="V6" s="73">
        <f>IF(K6&lt;&gt;0,INT(1.53775*POWER((82-K6),1.81)),0)</f>
        <v>620</v>
      </c>
      <c r="W6" s="73">
        <f>IF(L6&lt;&gt;0,INT(5.74352*POWER((28.5-L6),1.92)),0)</f>
        <v>730</v>
      </c>
      <c r="X6" s="73">
        <f>IF(M6&lt;&gt;0,INT(12.91*POWER((M6-4),1.1)),0)</f>
        <v>530</v>
      </c>
      <c r="Y6" s="73">
        <f>IF(N6&lt;&gt;0,INT(0.2797*POWER(((100*N6)-100),1.35)),0)</f>
        <v>617</v>
      </c>
      <c r="Z6" s="73">
        <f>IF(O6&lt;&gt;0,INT(10.14*POWER((O6-7),1.08)),0)</f>
        <v>629</v>
      </c>
      <c r="AA6" s="73">
        <f>IF(P6&lt;&gt;0,IF(P6&lt;&gt;0,INT(0.03768*POWER((480-(Q6+60*P6)),1.85)),0),0)</f>
        <v>485</v>
      </c>
      <c r="AB6" s="73">
        <f>SUM(R6:AA6)</f>
        <v>6108</v>
      </c>
      <c r="AC6" s="62"/>
      <c r="AD6" s="88"/>
      <c r="AE6" s="93">
        <v>10</v>
      </c>
      <c r="AF6" s="85"/>
      <c r="AG6" s="85"/>
      <c r="AH6" s="85"/>
      <c r="AI6" s="85"/>
      <c r="AJ6" s="85"/>
      <c r="AK6" s="85"/>
      <c r="AL6" s="85"/>
      <c r="AM6" s="85"/>
      <c r="AN6" s="85"/>
      <c r="AO6" s="85"/>
      <c r="AQ6" s="19">
        <v>10.54</v>
      </c>
      <c r="AR6" s="19">
        <v>7.9</v>
      </c>
      <c r="AS6" s="19">
        <v>16.78</v>
      </c>
      <c r="AT6" s="19">
        <v>2.04</v>
      </c>
      <c r="AU6" s="19">
        <v>48.08</v>
      </c>
      <c r="AV6" s="19">
        <v>13.73</v>
      </c>
      <c r="AW6" s="19">
        <v>48.33</v>
      </c>
      <c r="AX6" s="19">
        <v>4.9</v>
      </c>
      <c r="AY6" s="19">
        <v>72.32</v>
      </c>
      <c r="AZ6" s="20">
        <v>4</v>
      </c>
      <c r="BA6" s="21">
        <v>37.2</v>
      </c>
      <c r="BB6" s="9">
        <f>IF(AQ6&lt;&gt;0,INT(25.4347*POWER((18-AQ6),1.81)),0)</f>
        <v>966</v>
      </c>
      <c r="BC6" s="22">
        <f>R6-BB6</f>
        <v>-303</v>
      </c>
      <c r="BD6" s="9">
        <f>IF(AR6&lt;&gt;0,INT(0.14354*POWER(((100*AR6)-220),1.4)),0)</f>
        <v>1035</v>
      </c>
      <c r="BE6" s="22">
        <f>R6+S6-BB6-BD6</f>
        <v>-734</v>
      </c>
      <c r="BF6" s="9">
        <f>IF(AS6&lt;&gt;0,INT(51.39*POWER((AS6-1.5),1.05)),0)</f>
        <v>899</v>
      </c>
      <c r="BG6" s="22">
        <f>R6+S6+T6-BB6-BD6-BF6</f>
        <v>-1039</v>
      </c>
      <c r="BH6" s="9">
        <f>IF(AT6&lt;&gt;0,INT(0.8465*POWER(((100*AT6)-75),1.42)),0)</f>
        <v>840</v>
      </c>
      <c r="BI6" s="22">
        <f>R6+S6+T6+U6-BB6-BD6-BF6-BH6</f>
        <v>-1243</v>
      </c>
      <c r="BJ6" s="9">
        <f>IF(AU6&lt;&gt;0,INT(1.53775*POWER((82-AU6),1.81)),0)</f>
        <v>905</v>
      </c>
      <c r="BK6" s="22">
        <f>R6+S6+T6+U6+V6-BB6-BD6-BF6-BH6-BJ6</f>
        <v>-1528</v>
      </c>
      <c r="BL6" s="9">
        <f>IF(AV6&lt;&gt;0,INT(5.74352*POWER((28.5-AV6),1.92)),0)</f>
        <v>1010</v>
      </c>
      <c r="BM6" s="22">
        <f>R6+S6+T6+U6+V6+W6-BB6-BD6-BF6-BH6-BJ6-BL6</f>
        <v>-1808</v>
      </c>
      <c r="BN6" s="9">
        <f>IF(AW6&lt;&gt;0,INT(12.91*POWER((AW6-4),1.1)),0)</f>
        <v>836</v>
      </c>
      <c r="BO6" s="22">
        <f>R6+S6+T6+U6+V6+W6+X6-BB6-BD6-BF6-BH6-BJ6-BL6-BN6</f>
        <v>-2114</v>
      </c>
      <c r="BP6" s="9">
        <f>IF(AX6&lt;&gt;0,INT(0.2797*POWER(((100*AX6)-100),1.35)),0)</f>
        <v>880</v>
      </c>
      <c r="BQ6" s="22">
        <f>R6+S6+T6+U6+V6+W6+X6+Y6-BB6-BD6-BF6-BH6-BJ6-BL6-BN6-BP6</f>
        <v>-2377</v>
      </c>
      <c r="BR6" s="9">
        <f>IF(AY6&lt;&gt;0,INT(10.14*POWER((AY6-7),1.08)),0)</f>
        <v>925</v>
      </c>
      <c r="BS6" s="22">
        <f>R6+S6+T6+U6+V6+W6+X6+Y6+Z6-BB6-BD6-BF6-BH6-BJ6-BL6-BN6-BP6-BR6</f>
        <v>-2673</v>
      </c>
      <c r="BT6" s="9">
        <f>IF(AZ6&lt;&gt;0,IF(AZ6&lt;&gt;0,INT(0.03768*POWER((480-(BA6+60*AZ6)),1.85)),0),0)</f>
        <v>698</v>
      </c>
      <c r="BU6" s="9">
        <f>BB6+BD6+BF6+BH6+BJ6+BL6+BN6+BP6+BR6+BT6</f>
        <v>8994</v>
      </c>
      <c r="BV6" s="17">
        <f>AB6-BU6</f>
        <v>-2886</v>
      </c>
      <c r="BW6" s="9">
        <v>13</v>
      </c>
    </row>
    <row r="7" spans="1:75" ht="30" customHeight="1">
      <c r="A7" s="64">
        <v>4</v>
      </c>
      <c r="B7" s="74">
        <v>1</v>
      </c>
      <c r="C7" s="75" t="s">
        <v>77</v>
      </c>
      <c r="D7" s="76">
        <v>1996</v>
      </c>
      <c r="E7" s="78">
        <v>311275</v>
      </c>
      <c r="F7" s="77" t="s">
        <v>78</v>
      </c>
      <c r="G7" s="69">
        <v>11.62</v>
      </c>
      <c r="H7" s="69">
        <v>6.04</v>
      </c>
      <c r="I7" s="69">
        <v>10.08</v>
      </c>
      <c r="J7" s="69">
        <v>1.72</v>
      </c>
      <c r="K7" s="69">
        <v>52.17</v>
      </c>
      <c r="L7" s="69">
        <v>16.75</v>
      </c>
      <c r="M7" s="69">
        <v>29.07</v>
      </c>
      <c r="N7" s="69">
        <v>3.6</v>
      </c>
      <c r="O7" s="69">
        <v>44.59</v>
      </c>
      <c r="P7" s="71">
        <v>5</v>
      </c>
      <c r="Q7" s="72">
        <v>12.13</v>
      </c>
      <c r="R7" s="73">
        <f>IF(G7&lt;&gt;0,INT(25.4347*POWER((18-G7),1.81)),0)</f>
        <v>728</v>
      </c>
      <c r="S7" s="73">
        <f>IF(H7&lt;&gt;0,INT(0.14354*POWER(((100*H7)-220),1.4)),0)</f>
        <v>595</v>
      </c>
      <c r="T7" s="73">
        <f>IF(I7&lt;&gt;0,INT(51.39*POWER((I7-1.5),1.05)),0)</f>
        <v>490</v>
      </c>
      <c r="U7" s="73">
        <f>IF(J7&lt;&gt;0,INT(0.8465*POWER(((100*J7)-75),1.42)),0)</f>
        <v>560</v>
      </c>
      <c r="V7" s="73">
        <f>IF(K7&lt;&gt;0,INT(1.53775*POWER((82-K7),1.81)),0)</f>
        <v>717</v>
      </c>
      <c r="W7" s="73">
        <f>IF(L7&lt;&gt;0,INT(5.74352*POWER((28.5-L7),1.92)),0)</f>
        <v>651</v>
      </c>
      <c r="X7" s="73">
        <f>IF(M7&lt;&gt;0,INT(12.91*POWER((M7-4),1.1)),0)</f>
        <v>446</v>
      </c>
      <c r="Y7" s="73">
        <f>IF(N7&lt;&gt;0,INT(0.2797*POWER(((100*N7)-100),1.35)),0)</f>
        <v>509</v>
      </c>
      <c r="Z7" s="73">
        <f>IF(O7&lt;&gt;0,INT(10.14*POWER((O7-7),1.08)),0)</f>
        <v>509</v>
      </c>
      <c r="AA7" s="73">
        <f>IF(P7&lt;&gt;0,IF(P7&lt;&gt;0,INT(0.03768*POWER((480-(Q7+60*P7)),1.85)),0),0)</f>
        <v>492</v>
      </c>
      <c r="AB7" s="73">
        <f>SUM(R7:AA7)</f>
        <v>5697</v>
      </c>
      <c r="AC7" s="42"/>
      <c r="AD7" s="90"/>
      <c r="AE7" s="94">
        <v>9</v>
      </c>
      <c r="AF7" s="79"/>
      <c r="AG7" s="79"/>
      <c r="AH7" s="79"/>
      <c r="AI7" s="79"/>
      <c r="AJ7" s="79"/>
      <c r="AK7" s="79"/>
      <c r="AL7" s="79"/>
      <c r="AM7" s="79"/>
      <c r="AN7" s="79"/>
      <c r="AO7" s="79"/>
      <c r="AQ7" s="19">
        <v>11.15</v>
      </c>
      <c r="AR7" s="19">
        <v>7.26</v>
      </c>
      <c r="AS7" s="19">
        <v>14.12</v>
      </c>
      <c r="AT7" s="19">
        <v>2.1</v>
      </c>
      <c r="AU7" s="19">
        <v>49.98</v>
      </c>
      <c r="AV7" s="19">
        <v>14.25</v>
      </c>
      <c r="AW7" s="19">
        <v>44.81</v>
      </c>
      <c r="AX7" s="19">
        <v>5.1</v>
      </c>
      <c r="AY7" s="19">
        <v>56.16</v>
      </c>
      <c r="AZ7" s="20">
        <v>4</v>
      </c>
      <c r="BA7" s="21">
        <v>36.68</v>
      </c>
      <c r="BB7" s="9">
        <f>IF(AQ7&lt;&gt;0,INT(25.4347*POWER((18-AQ7),1.81)),0)</f>
        <v>827</v>
      </c>
      <c r="BC7" s="22">
        <f>R7-BB7</f>
        <v>-99</v>
      </c>
      <c r="BD7" s="9">
        <f>IF(AR7&lt;&gt;0,INT(0.14354*POWER(((100*AR7)-220),1.4)),0)</f>
        <v>876</v>
      </c>
      <c r="BE7" s="22">
        <f>R7+S7-BB7-BD7</f>
        <v>-380</v>
      </c>
      <c r="BF7" s="9">
        <f>IF(AS7&lt;&gt;0,INT(51.39*POWER((AS7-1.5),1.05)),0)</f>
        <v>736</v>
      </c>
      <c r="BG7" s="22">
        <f>R7+S7+T7-BB7-BD7-BF7</f>
        <v>-626</v>
      </c>
      <c r="BH7" s="9">
        <f>IF(AT7&lt;&gt;0,INT(0.8465*POWER(((100*AT7)-75),1.42)),0)</f>
        <v>896</v>
      </c>
      <c r="BI7" s="22">
        <f>R7+S7+T7+U7-BB7-BD7-BF7-BH7</f>
        <v>-962</v>
      </c>
      <c r="BJ7" s="9">
        <f>IF(AU7&lt;&gt;0,INT(1.53775*POWER((82-AU7),1.81)),0)</f>
        <v>816</v>
      </c>
      <c r="BK7" s="22">
        <f>R7+S7+T7+U7+V7-BB7-BD7-BF7-BH7-BJ7</f>
        <v>-1061</v>
      </c>
      <c r="BL7" s="9">
        <f>IF(AV7&lt;&gt;0,INT(5.74352*POWER((28.5-AV7),1.92)),0)</f>
        <v>942</v>
      </c>
      <c r="BM7" s="22">
        <f>R7+S7+T7+U7+V7+W7-BB7-BD7-BF7-BH7-BJ7-BL7</f>
        <v>-1352</v>
      </c>
      <c r="BN7" s="9">
        <f>IF(AW7&lt;&gt;0,INT(12.91*POWER((AW7-4),1.1)),0)</f>
        <v>763</v>
      </c>
      <c r="BO7" s="22">
        <f>R7+S7+T7+U7+V7+W7+X7-BB7-BD7-BF7-BH7-BJ7-BL7-BN7</f>
        <v>-1669</v>
      </c>
      <c r="BP7" s="9">
        <f>IF(AX7&lt;&gt;0,INT(0.2797*POWER(((100*AX7)-100),1.35)),0)</f>
        <v>941</v>
      </c>
      <c r="BQ7" s="22">
        <f>R7+S7+T7+U7+V7+W7+X7+Y7-BB7-BD7-BF7-BH7-BJ7-BL7-BN7-BP7</f>
        <v>-2101</v>
      </c>
      <c r="BR7" s="9">
        <f>IF(AY7&lt;&gt;0,INT(10.14*POWER((AY7-7),1.08)),0)</f>
        <v>680</v>
      </c>
      <c r="BS7" s="22">
        <f>R7+S7+T7+U7+V7+W7+X7+Y7+Z7-BB7-BD7-BF7-BH7-BJ7-BL7-BN7-BP7-BR7</f>
        <v>-2272</v>
      </c>
      <c r="BT7" s="9">
        <f>IF(AZ7&lt;&gt;0,IF(AZ7&lt;&gt;0,INT(0.03768*POWER((480-(BA7+60*AZ7)),1.85)),0),0)</f>
        <v>701</v>
      </c>
      <c r="BU7" s="9">
        <f>BB7+BD7+BF7+BH7+BJ7+BL7+BN7+BP7+BR7+BT7</f>
        <v>8178</v>
      </c>
      <c r="BV7" s="17">
        <f>AB7-BU7</f>
        <v>-2481</v>
      </c>
      <c r="BW7" s="9">
        <v>14</v>
      </c>
    </row>
  </sheetData>
  <sheetProtection/>
  <autoFilter ref="A3:AD7">
    <sortState ref="A4:AD7">
      <sortCondition descending="1" sortBy="value" ref="AB4:AB7"/>
    </sortState>
  </autoFilter>
  <mergeCells count="3">
    <mergeCell ref="P2:Q2"/>
    <mergeCell ref="AZ2:BA2"/>
    <mergeCell ref="A1:AE1"/>
  </mergeCells>
  <printOptions/>
  <pageMargins left="0" right="0" top="0.23" bottom="0.1968503937007874" header="0.11811023622047245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:B5"/>
    </sheetView>
  </sheetViews>
  <sheetFormatPr defaultColWidth="6.7109375" defaultRowHeight="12.75"/>
  <cols>
    <col min="1" max="1" width="5.140625" style="1" customWidth="1"/>
    <col min="2" max="2" width="29.140625" style="1" customWidth="1"/>
    <col min="3" max="11" width="7.7109375" style="1" customWidth="1"/>
    <col min="12" max="13" width="6.00390625" style="1" customWidth="1"/>
    <col min="14" max="14" width="9.8515625" style="1" customWidth="1"/>
    <col min="15" max="15" width="6.7109375" style="1" customWidth="1"/>
    <col min="16" max="16" width="8.28125" style="1" customWidth="1"/>
    <col min="17" max="16384" width="6.7109375" style="1" customWidth="1"/>
  </cols>
  <sheetData>
    <row r="1" spans="2:14" ht="24" customHeight="1">
      <c r="B1" s="108" t="s">
        <v>23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7.25" customHeight="1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 s="2" customFormat="1" ht="12.75">
      <c r="A3" s="6" t="s">
        <v>9</v>
      </c>
      <c r="B3" s="23" t="s">
        <v>24</v>
      </c>
      <c r="C3" s="6">
        <v>100</v>
      </c>
      <c r="D3" s="6" t="s">
        <v>25</v>
      </c>
      <c r="E3" s="6" t="s">
        <v>26</v>
      </c>
      <c r="F3" s="6" t="s">
        <v>27</v>
      </c>
      <c r="G3" s="6">
        <v>400</v>
      </c>
      <c r="H3" s="6" t="s">
        <v>28</v>
      </c>
      <c r="I3" s="6" t="s">
        <v>29</v>
      </c>
      <c r="J3" s="6" t="s">
        <v>30</v>
      </c>
      <c r="K3" s="29" t="s">
        <v>31</v>
      </c>
      <c r="L3" s="110">
        <v>1500</v>
      </c>
      <c r="M3" s="111"/>
      <c r="N3" s="6" t="s">
        <v>32</v>
      </c>
      <c r="O3" s="30" t="s">
        <v>33</v>
      </c>
      <c r="P3" s="30" t="s">
        <v>34</v>
      </c>
    </row>
    <row r="4" spans="1:16" ht="12.75">
      <c r="A4" s="104">
        <v>1</v>
      </c>
      <c r="B4" s="10"/>
      <c r="C4" s="7" t="str">
        <f>IF(ΝΕΟΙ!F4="","",ΝΕΟΙ!F4)</f>
        <v>ΓΣ ΠΑΝΙΩΝΙΟΣ</v>
      </c>
      <c r="D4" s="7" t="e">
        <f>IF(ΝΕΟΙ!#REF!="","",ΝΕΟΙ!#REF!)</f>
        <v>#REF!</v>
      </c>
      <c r="E4" s="7" t="e">
        <f>IF(ΝΕΟΙ!#REF!="","",ΝΕΟΙ!#REF!)</f>
        <v>#REF!</v>
      </c>
      <c r="F4" s="7" t="e">
        <f>IF(ΝΕΟΙ!#REF!="","",ΝΕΟΙ!#REF!)</f>
        <v>#REF!</v>
      </c>
      <c r="G4" s="7" t="e">
        <f>IF(ΝΕΟΙ!#REF!="","",ΝΕΟΙ!#REF!)</f>
        <v>#REF!</v>
      </c>
      <c r="H4" s="7" t="e">
        <f>IF(ΝΕΟΙ!#REF!="","",ΝΕΟΙ!#REF!)</f>
        <v>#REF!</v>
      </c>
      <c r="I4" s="7" t="e">
        <f>IF(ΝΕΟΙ!#REF!="","",ΝΕΟΙ!#REF!)</f>
        <v>#REF!</v>
      </c>
      <c r="J4" s="7" t="e">
        <f>IF(ΝΕΟΙ!#REF!="","",ΝΕΟΙ!#REF!)</f>
        <v>#REF!</v>
      </c>
      <c r="K4" s="7" t="e">
        <f>IF(ΝΕΟΙ!#REF!="","",ΝΕΟΙ!#REF!)</f>
        <v>#REF!</v>
      </c>
      <c r="L4" s="8" t="e">
        <f>IF(ΝΕΟΙ!#REF!="","",ΝΕΟΙ!#REF!)</f>
        <v>#REF!</v>
      </c>
      <c r="M4" s="12" t="e">
        <f>IF(ΝΕΟΙ!#REF!="","",ΝΕΟΙ!#REF!)</f>
        <v>#REF!</v>
      </c>
      <c r="N4" s="15"/>
      <c r="O4" s="103"/>
      <c r="P4" s="103"/>
    </row>
    <row r="5" spans="1:17" ht="12.75">
      <c r="A5" s="105"/>
      <c r="B5" s="11"/>
      <c r="C5" s="16" t="e">
        <f>IF(OR(C4=0,C4=""),0,INT(25.4347*POWER((18-C4),1.81)))</f>
        <v>#VALUE!</v>
      </c>
      <c r="D5" s="13" t="e">
        <f>IF(OR(D4=0,D4=""),0,INT(0.14354*POWER(((100*D4)-220),1.4)))</f>
        <v>#REF!</v>
      </c>
      <c r="E5" s="13" t="e">
        <f>IF(OR(E4=0,E4=""),0,INT(51.39*POWER((E4-1.5),1.05)))</f>
        <v>#REF!</v>
      </c>
      <c r="F5" s="13" t="e">
        <f>IF(OR(F4=0,F4=""),0,INT(0.8465*POWER(((100*F4)-75),1.42)))</f>
        <v>#REF!</v>
      </c>
      <c r="G5" s="16" t="e">
        <f>IF(OR(G4=0,G4=""),0,INT(1.53775*POWER((82-G4),1.81)))</f>
        <v>#REF!</v>
      </c>
      <c r="H5" s="13" t="e">
        <f>IF(OR(H4=0,H4=""),0,INT(5.74352*POWER((28.5-H4),1.92)))</f>
        <v>#REF!</v>
      </c>
      <c r="I5" s="16" t="e">
        <f>IF(OR(I4=0,I4=""),0,INT(12.91*POWER((I4-4),1.1)))</f>
        <v>#REF!</v>
      </c>
      <c r="J5" s="13" t="e">
        <f>IF(OR(J4=0,J4=""),0,INT(0.2797*POWER(((100*J4)-100),1.35)))</f>
        <v>#REF!</v>
      </c>
      <c r="K5" s="16" t="e">
        <f>IF(OR(K4=0,K4=""),0,INT(10.14*POWER((K4-7),1.08)))</f>
        <v>#REF!</v>
      </c>
      <c r="L5" s="106" t="e">
        <f>IF(OR(L4=0,L4=""),0,IF(M4&lt;&gt;0,INT(0.03768*POWER((480-(M4+60*L4)),1.85)),0))</f>
        <v>#REF!</v>
      </c>
      <c r="M5" s="107"/>
      <c r="N5" s="14" t="e">
        <f>SUM(C5:M5)</f>
        <v>#VALUE!</v>
      </c>
      <c r="O5" s="103"/>
      <c r="P5" s="103"/>
      <c r="Q5" s="4"/>
    </row>
    <row r="6" spans="1:16" ht="12.75">
      <c r="A6" s="104">
        <v>2</v>
      </c>
      <c r="B6" s="10" t="e">
        <f>IF(ΝΕΟΙ!#REF!="","",ΝΕΟΙ!#REF!)</f>
        <v>#REF!</v>
      </c>
      <c r="C6" s="7" t="e">
        <f>IF(ΝΕΟΙ!#REF!="","",ΝΕΟΙ!#REF!)</f>
        <v>#REF!</v>
      </c>
      <c r="D6" s="7" t="e">
        <f>IF(ΝΕΟΙ!#REF!="","",ΝΕΟΙ!#REF!)</f>
        <v>#REF!</v>
      </c>
      <c r="E6" s="7" t="e">
        <f>IF(ΝΕΟΙ!#REF!="","",ΝΕΟΙ!#REF!)</f>
        <v>#REF!</v>
      </c>
      <c r="F6" s="7" t="e">
        <f>IF(ΝΕΟΙ!#REF!="","",ΝΕΟΙ!#REF!)</f>
        <v>#REF!</v>
      </c>
      <c r="G6" s="7" t="e">
        <f>IF(ΝΕΟΙ!#REF!="","",ΝΕΟΙ!#REF!)</f>
        <v>#REF!</v>
      </c>
      <c r="H6" s="7" t="e">
        <f>IF(ΝΕΟΙ!#REF!="","",ΝΕΟΙ!#REF!)</f>
        <v>#REF!</v>
      </c>
      <c r="I6" s="7" t="e">
        <f>IF(ΝΕΟΙ!#REF!="","",ΝΕΟΙ!#REF!)</f>
        <v>#REF!</v>
      </c>
      <c r="J6" s="7" t="e">
        <f>IF(ΝΕΟΙ!#REF!="","",ΝΕΟΙ!#REF!)</f>
        <v>#REF!</v>
      </c>
      <c r="K6" s="7" t="e">
        <f>IF(ΝΕΟΙ!#REF!="","",ΝΕΟΙ!#REF!)</f>
        <v>#REF!</v>
      </c>
      <c r="L6" s="8" t="e">
        <f>IF(ΝΕΟΙ!#REF!="","",ΝΕΟΙ!#REF!)</f>
        <v>#REF!</v>
      </c>
      <c r="M6" s="12" t="e">
        <f>IF(ΝΕΟΙ!#REF!="","",ΝΕΟΙ!#REF!)</f>
        <v>#REF!</v>
      </c>
      <c r="N6" s="15"/>
      <c r="O6" s="103"/>
      <c r="P6" s="103"/>
    </row>
    <row r="7" spans="1:20" ht="12.75">
      <c r="A7" s="105">
        <v>2</v>
      </c>
      <c r="B7" s="11" t="e">
        <f>IF(ΝΕΟΙ!#REF!="","",ΝΕΟΙ!#REF!)</f>
        <v>#REF!</v>
      </c>
      <c r="C7" s="16" t="e">
        <f>IF(OR(C6=0,C6=""),0,INT(25.4347*POWER((18-C6),1.81)))</f>
        <v>#REF!</v>
      </c>
      <c r="D7" s="13" t="e">
        <f>IF(OR(D6=0,D6=""),0,INT(0.14354*POWER(((100*D6)-220),1.4)))</f>
        <v>#REF!</v>
      </c>
      <c r="E7" s="13" t="e">
        <f>IF(OR(E6=0,E6=""),0,INT(51.39*POWER((E6-1.5),1.05)))</f>
        <v>#REF!</v>
      </c>
      <c r="F7" s="13" t="e">
        <f>IF(OR(F6=0,F6=""),0,INT(0.8465*POWER(((100*F6)-75),1.42)))</f>
        <v>#REF!</v>
      </c>
      <c r="G7" s="16" t="e">
        <f>IF(OR(G6=0,G6=""),0,INT(1.53775*POWER((82-G6),1.81)))</f>
        <v>#REF!</v>
      </c>
      <c r="H7" s="13" t="e">
        <f>IF(OR(H6=0,H6=""),0,INT(5.74352*POWER((28.5-H6),1.92)))</f>
        <v>#REF!</v>
      </c>
      <c r="I7" s="16" t="e">
        <f>IF(OR(I6=0,I6=""),0,INT(12.91*POWER((I6-4),1.1)))</f>
        <v>#REF!</v>
      </c>
      <c r="J7" s="13" t="e">
        <f>IF(OR(J6=0,J6=""),0,INT(0.2797*POWER(((100*J6)-100),1.35)))</f>
        <v>#REF!</v>
      </c>
      <c r="K7" s="16" t="e">
        <f>IF(OR(K6=0,K6=""),0,INT(10.14*POWER((K6-7),1.08)))</f>
        <v>#REF!</v>
      </c>
      <c r="L7" s="106" t="e">
        <f>IF(OR(L6=0,L6=""),0,IF(M6&lt;&gt;0,INT(0.03768*POWER((480-(M6+60*L6)),1.85)),0))</f>
        <v>#REF!</v>
      </c>
      <c r="M7" s="107"/>
      <c r="N7" s="14" t="e">
        <f>SUM(C7:M7)</f>
        <v>#REF!</v>
      </c>
      <c r="O7" s="103"/>
      <c r="P7" s="103"/>
      <c r="Q7" s="4"/>
      <c r="S7" s="31" t="s">
        <v>35</v>
      </c>
      <c r="T7" s="31" t="s">
        <v>36</v>
      </c>
    </row>
    <row r="8" spans="1:20" ht="12.75">
      <c r="A8" s="25">
        <v>3</v>
      </c>
      <c r="B8" s="10" t="e">
        <f>IF(ΝΕΟΙ!#REF!="","",ΝΕΟΙ!#REF!)</f>
        <v>#REF!</v>
      </c>
      <c r="C8" s="7" t="e">
        <f>IF(ΝΕΟΙ!#REF!="","",ΝΕΟΙ!#REF!)</f>
        <v>#REF!</v>
      </c>
      <c r="D8" s="7" t="e">
        <f>IF(ΝΕΟΙ!#REF!="","",ΝΕΟΙ!#REF!)</f>
        <v>#REF!</v>
      </c>
      <c r="E8" s="7" t="e">
        <f>IF(ΝΕΟΙ!#REF!="","",ΝΕΟΙ!#REF!)</f>
        <v>#REF!</v>
      </c>
      <c r="F8" s="7" t="e">
        <f>IF(ΝΕΟΙ!#REF!="","",ΝΕΟΙ!#REF!)</f>
        <v>#REF!</v>
      </c>
      <c r="G8" s="7" t="e">
        <f>IF(ΝΕΟΙ!#REF!="","",ΝΕΟΙ!#REF!)</f>
        <v>#REF!</v>
      </c>
      <c r="H8" s="7" t="e">
        <f>IF(ΝΕΟΙ!#REF!="","",ΝΕΟΙ!#REF!)</f>
        <v>#REF!</v>
      </c>
      <c r="I8" s="7" t="e">
        <f>IF(ΝΕΟΙ!#REF!="","",ΝΕΟΙ!#REF!)</f>
        <v>#REF!</v>
      </c>
      <c r="J8" s="7" t="e">
        <f>IF(ΝΕΟΙ!#REF!="","",ΝΕΟΙ!#REF!)</f>
        <v>#REF!</v>
      </c>
      <c r="K8" s="7" t="e">
        <f>IF(ΝΕΟΙ!#REF!="","",ΝΕΟΙ!#REF!)</f>
        <v>#REF!</v>
      </c>
      <c r="L8" s="8" t="e">
        <f>IF(ΝΕΟΙ!#REF!="","",ΝΕΟΙ!#REF!)</f>
        <v>#REF!</v>
      </c>
      <c r="M8" s="12" t="e">
        <f>IF(ΝΕΟΙ!#REF!="","",ΝΕΟΙ!#REF!)</f>
        <v>#REF!</v>
      </c>
      <c r="N8" s="15"/>
      <c r="O8" s="103"/>
      <c r="P8" s="103"/>
      <c r="S8" s="31" t="s">
        <v>35</v>
      </c>
      <c r="T8" s="31" t="s">
        <v>37</v>
      </c>
    </row>
    <row r="9" spans="1:20" ht="12.75">
      <c r="A9" s="24"/>
      <c r="B9" s="11" t="e">
        <f>IF(ΝΕΟΙ!#REF!="","",ΝΕΟΙ!#REF!)</f>
        <v>#REF!</v>
      </c>
      <c r="C9" s="16" t="e">
        <f>IF(OR(C8=0,C8=""),0,INT(25.4347*POWER((18-C8),1.81)))</f>
        <v>#REF!</v>
      </c>
      <c r="D9" s="13" t="e">
        <f>IF(OR(D8=0,D8=""),0,INT(0.14354*POWER(((100*D8)-220),1.4)))</f>
        <v>#REF!</v>
      </c>
      <c r="E9" s="13" t="e">
        <f>IF(OR(E8=0,E8=""),0,INT(51.39*POWER((E8-1.5),1.05)))</f>
        <v>#REF!</v>
      </c>
      <c r="F9" s="13" t="e">
        <f>IF(OR(F8=0,F8=""),0,INT(0.8465*POWER(((100*F8)-75),1.42)))</f>
        <v>#REF!</v>
      </c>
      <c r="G9" s="16" t="e">
        <f>IF(OR(G8=0,G8=""),0,INT(1.53775*POWER((82-G8),1.81)))</f>
        <v>#REF!</v>
      </c>
      <c r="H9" s="13" t="e">
        <f>IF(OR(H8=0,H8=""),0,INT(5.74352*POWER((28.5-H8),1.92)))</f>
        <v>#REF!</v>
      </c>
      <c r="I9" s="16" t="e">
        <f>IF(OR(I8=0,I8=""),0,INT(12.91*POWER((I8-4),1.1)))</f>
        <v>#REF!</v>
      </c>
      <c r="J9" s="13" t="e">
        <f>IF(OR(J8=0,J8=""),0,INT(0.2797*POWER(((100*J8)-100),1.35)))</f>
        <v>#REF!</v>
      </c>
      <c r="K9" s="16" t="e">
        <f>IF(OR(K8=0,K8=""),0,INT(10.14*POWER((K8-7),1.08)))</f>
        <v>#REF!</v>
      </c>
      <c r="L9" s="106" t="e">
        <f>IF(OR(L8=0,L8=""),0,IF(M8&lt;&gt;0,INT(0.03768*POWER((480-(M8+60*L8)),1.85)),0))</f>
        <v>#REF!</v>
      </c>
      <c r="M9" s="107"/>
      <c r="N9" s="14" t="e">
        <f>SUM(C9:M9)</f>
        <v>#REF!</v>
      </c>
      <c r="O9" s="103"/>
      <c r="P9" s="103"/>
      <c r="Q9" s="4"/>
      <c r="S9" s="31" t="s">
        <v>38</v>
      </c>
      <c r="T9" s="31" t="s">
        <v>39</v>
      </c>
    </row>
    <row r="10" spans="1:20" ht="12.75">
      <c r="A10" s="104">
        <v>4</v>
      </c>
      <c r="B10" s="10" t="e">
        <f>IF(ΝΕΟΙ!#REF!="","",ΝΕΟΙ!#REF!)</f>
        <v>#REF!</v>
      </c>
      <c r="C10" s="7" t="str">
        <f>IF(ΝΕΟΙ!F5="","",ΝΕΟΙ!F5)</f>
        <v>ΓΣ ΒΟΛΟΥ</v>
      </c>
      <c r="D10" s="7" t="e">
        <f>IF(ΝΕΟΙ!#REF!="","",ΝΕΟΙ!#REF!)</f>
        <v>#REF!</v>
      </c>
      <c r="E10" s="7" t="e">
        <f>IF(ΝΕΟΙ!#REF!="","",ΝΕΟΙ!#REF!)</f>
        <v>#REF!</v>
      </c>
      <c r="F10" s="7" t="e">
        <f>IF(ΝΕΟΙ!#REF!="","",ΝΕΟΙ!#REF!)</f>
        <v>#REF!</v>
      </c>
      <c r="G10" s="7" t="e">
        <f>IF(ΝΕΟΙ!#REF!="","",ΝΕΟΙ!#REF!)</f>
        <v>#REF!</v>
      </c>
      <c r="H10" s="7" t="e">
        <f>IF(ΝΕΟΙ!#REF!="","",ΝΕΟΙ!#REF!)</f>
        <v>#REF!</v>
      </c>
      <c r="I10" s="7" t="e">
        <f>IF(ΝΕΟΙ!#REF!="","",ΝΕΟΙ!#REF!)</f>
        <v>#REF!</v>
      </c>
      <c r="J10" s="7" t="e">
        <f>IF(ΝΕΟΙ!#REF!="","",ΝΕΟΙ!#REF!)</f>
        <v>#REF!</v>
      </c>
      <c r="K10" s="7" t="e">
        <f>IF(ΝΕΟΙ!#REF!="","",ΝΕΟΙ!#REF!)</f>
        <v>#REF!</v>
      </c>
      <c r="L10" s="8" t="e">
        <f>IF(ΝΕΟΙ!#REF!="","",ΝΕΟΙ!#REF!)</f>
        <v>#REF!</v>
      </c>
      <c r="M10" s="12" t="e">
        <f>IF(ΝΕΟΙ!#REF!="","",ΝΕΟΙ!#REF!)</f>
        <v>#REF!</v>
      </c>
      <c r="N10" s="15"/>
      <c r="O10" s="103"/>
      <c r="P10" s="103"/>
      <c r="S10" s="31" t="s">
        <v>40</v>
      </c>
      <c r="T10" s="31" t="s">
        <v>41</v>
      </c>
    </row>
    <row r="11" spans="1:20" ht="12.75">
      <c r="A11" s="105">
        <v>3.71428571428571</v>
      </c>
      <c r="B11" s="11">
        <f>IF(ΝΕΟΙ!E5="","",ΝΕΟΙ!E5)</f>
        <v>287815</v>
      </c>
      <c r="C11" s="16" t="e">
        <f>IF(OR(C10=0,C10=""),0,INT(25.4347*POWER((18-C10),1.81)))</f>
        <v>#VALUE!</v>
      </c>
      <c r="D11" s="13" t="e">
        <f>IF(OR(D10=0,D10=""),0,INT(0.14354*POWER(((100*D10)-220),1.4)))</f>
        <v>#REF!</v>
      </c>
      <c r="E11" s="13" t="e">
        <f>IF(OR(E10=0,E10=""),0,INT(51.39*POWER((E10-1.5),1.05)))</f>
        <v>#REF!</v>
      </c>
      <c r="F11" s="13" t="e">
        <f>IF(OR(F10=0,F10=""),0,INT(0.8465*POWER(((100*F10)-75),1.42)))</f>
        <v>#REF!</v>
      </c>
      <c r="G11" s="16" t="e">
        <f>IF(OR(G10=0,G10=""),0,INT(1.53775*POWER((82-G10),1.81)))</f>
        <v>#REF!</v>
      </c>
      <c r="H11" s="13" t="e">
        <f>IF(OR(H10=0,H10=""),0,INT(5.74352*POWER((28.5-H10),1.92)))</f>
        <v>#REF!</v>
      </c>
      <c r="I11" s="16" t="e">
        <f>IF(OR(I10=0,I10=""),0,INT(12.91*POWER((I10-4),1.1)))</f>
        <v>#REF!</v>
      </c>
      <c r="J11" s="13" t="e">
        <f>IF(OR(J10=0,J10=""),0,INT(0.2797*POWER(((100*J10)-100),1.35)))</f>
        <v>#REF!</v>
      </c>
      <c r="K11" s="16" t="e">
        <f>IF(OR(K10=0,K10=""),0,INT(10.14*POWER((K10-7),1.08)))</f>
        <v>#REF!</v>
      </c>
      <c r="L11" s="106" t="e">
        <f>IF(OR(L10=0,L10=""),0,IF(M10&lt;&gt;0,INT(0.03768*POWER((480-(M10+60*L10)),1.85)),0))</f>
        <v>#REF!</v>
      </c>
      <c r="M11" s="107"/>
      <c r="N11" s="14" t="e">
        <f>SUM(C11:M11)</f>
        <v>#VALUE!</v>
      </c>
      <c r="O11" s="103"/>
      <c r="P11" s="103"/>
      <c r="Q11" s="4"/>
      <c r="S11" s="31" t="s">
        <v>42</v>
      </c>
      <c r="T11" s="31" t="s">
        <v>43</v>
      </c>
    </row>
    <row r="12" spans="1:20" ht="12.75">
      <c r="A12" s="104">
        <v>5</v>
      </c>
      <c r="B12" s="10" t="e">
        <f>IF(ΝΕΟΙ!#REF!="","",ΝΕΟΙ!#REF!)</f>
        <v>#REF!</v>
      </c>
      <c r="C12" s="7" t="e">
        <f>IF(ΝΕΟΙ!#REF!="","",ΝΕΟΙ!#REF!)</f>
        <v>#REF!</v>
      </c>
      <c r="D12" s="7" t="e">
        <f>IF(ΝΕΟΙ!#REF!="","",ΝΕΟΙ!#REF!)</f>
        <v>#REF!</v>
      </c>
      <c r="E12" s="7" t="e">
        <f>IF(ΝΕΟΙ!#REF!="","",ΝΕΟΙ!#REF!)</f>
        <v>#REF!</v>
      </c>
      <c r="F12" s="7" t="e">
        <f>IF(ΝΕΟΙ!#REF!="","",ΝΕΟΙ!#REF!)</f>
        <v>#REF!</v>
      </c>
      <c r="G12" s="7" t="e">
        <f>IF(ΝΕΟΙ!#REF!="","",ΝΕΟΙ!#REF!)</f>
        <v>#REF!</v>
      </c>
      <c r="H12" s="7" t="e">
        <f>IF(ΝΕΟΙ!#REF!="","",ΝΕΟΙ!#REF!)</f>
        <v>#REF!</v>
      </c>
      <c r="I12" s="7" t="e">
        <f>IF(ΝΕΟΙ!#REF!="","",ΝΕΟΙ!#REF!)</f>
        <v>#REF!</v>
      </c>
      <c r="J12" s="7" t="e">
        <f>IF(ΝΕΟΙ!#REF!="","",ΝΕΟΙ!#REF!)</f>
        <v>#REF!</v>
      </c>
      <c r="K12" s="7" t="e">
        <f>IF(ΝΕΟΙ!#REF!="","",ΝΕΟΙ!#REF!)</f>
        <v>#REF!</v>
      </c>
      <c r="L12" s="8" t="e">
        <f>IF(ΝΕΟΙ!#REF!="","",ΝΕΟΙ!#REF!)</f>
        <v>#REF!</v>
      </c>
      <c r="M12" s="12" t="e">
        <f>IF(ΝΕΟΙ!#REF!="","",ΝΕΟΙ!#REF!)</f>
        <v>#REF!</v>
      </c>
      <c r="N12" s="15"/>
      <c r="O12" s="103"/>
      <c r="P12" s="103"/>
      <c r="S12" s="31" t="s">
        <v>44</v>
      </c>
      <c r="T12" s="31" t="s">
        <v>45</v>
      </c>
    </row>
    <row r="13" spans="1:20" ht="12.75">
      <c r="A13" s="105">
        <v>4.62857142857143</v>
      </c>
      <c r="B13" s="11" t="e">
        <f>IF(ΝΕΟΙ!#REF!="","",ΝΕΟΙ!#REF!)</f>
        <v>#REF!</v>
      </c>
      <c r="C13" s="16" t="e">
        <f>IF(OR(C12=0,C12=""),0,INT(25.4347*POWER((18-C12),1.81)))</f>
        <v>#REF!</v>
      </c>
      <c r="D13" s="13" t="e">
        <f>IF(OR(D12=0,D12=""),0,INT(0.14354*POWER(((100*D12)-220),1.4)))</f>
        <v>#REF!</v>
      </c>
      <c r="E13" s="13" t="e">
        <f>IF(OR(E12=0,E12=""),0,INT(51.39*POWER((E12-1.5),1.05)))</f>
        <v>#REF!</v>
      </c>
      <c r="F13" s="13" t="e">
        <f>IF(OR(F12=0,F12=""),0,INT(0.8465*POWER(((100*F12)-75),1.42)))</f>
        <v>#REF!</v>
      </c>
      <c r="G13" s="16" t="e">
        <f>IF(OR(G12=0,G12=""),0,INT(1.53775*POWER((82-G12),1.81)))</f>
        <v>#REF!</v>
      </c>
      <c r="H13" s="13" t="e">
        <f>IF(OR(H12=0,H12=""),0,INT(5.74352*POWER((28.5-H12),1.92)))</f>
        <v>#REF!</v>
      </c>
      <c r="I13" s="16" t="e">
        <f>IF(OR(I12=0,I12=""),0,INT(12.91*POWER((I12-4),1.1)))</f>
        <v>#REF!</v>
      </c>
      <c r="J13" s="13" t="e">
        <f>IF(OR(J12=0,J12=""),0,INT(0.2797*POWER(((100*J12)-100),1.35)))</f>
        <v>#REF!</v>
      </c>
      <c r="K13" s="16" t="e">
        <f>IF(OR(K12=0,K12=""),0,INT(10.14*POWER((K12-7),1.08)))</f>
        <v>#REF!</v>
      </c>
      <c r="L13" s="106" t="e">
        <f>IF(OR(L12=0,L12=""),0,IF(M12&lt;&gt;0,INT(0.03768*POWER((480-(M12+60*L12)),1.85)),0))</f>
        <v>#REF!</v>
      </c>
      <c r="M13" s="107"/>
      <c r="N13" s="14" t="e">
        <f>SUM(C13:M13)</f>
        <v>#REF!</v>
      </c>
      <c r="O13" s="103"/>
      <c r="P13" s="103"/>
      <c r="Q13" s="4"/>
      <c r="S13" s="31" t="s">
        <v>46</v>
      </c>
      <c r="T13" s="31" t="s">
        <v>47</v>
      </c>
    </row>
    <row r="14" spans="1:20" ht="12.75">
      <c r="A14" s="104">
        <v>6</v>
      </c>
      <c r="B14" s="10" t="e">
        <f>IF(ΝΕΟΙ!#REF!="","",ΝΕΟΙ!#REF!)</f>
        <v>#REF!</v>
      </c>
      <c r="C14" s="7" t="str">
        <f>IF(ΝΕΟΙ!F6="","",ΝΕΟΙ!F6)</f>
        <v>ΓΕ ΝΑΟΥΣΑΣ</v>
      </c>
      <c r="D14" s="7" t="e">
        <f>IF(ΝΕΟΙ!#REF!="","",ΝΕΟΙ!#REF!)</f>
        <v>#REF!</v>
      </c>
      <c r="E14" s="7" t="e">
        <f>IF(ΝΕΟΙ!#REF!="","",ΝΕΟΙ!#REF!)</f>
        <v>#REF!</v>
      </c>
      <c r="F14" s="7" t="e">
        <f>IF(ΝΕΟΙ!#REF!="","",ΝΕΟΙ!#REF!)</f>
        <v>#REF!</v>
      </c>
      <c r="G14" s="7" t="e">
        <f>IF(ΝΕΟΙ!#REF!="","",ΝΕΟΙ!#REF!)</f>
        <v>#REF!</v>
      </c>
      <c r="H14" s="7" t="e">
        <f>IF(ΝΕΟΙ!#REF!="","",ΝΕΟΙ!#REF!)</f>
        <v>#REF!</v>
      </c>
      <c r="I14" s="7" t="e">
        <f>IF(ΝΕΟΙ!#REF!="","",ΝΕΟΙ!#REF!)</f>
        <v>#REF!</v>
      </c>
      <c r="J14" s="7" t="e">
        <f>IF(ΝΕΟΙ!#REF!="","",ΝΕΟΙ!#REF!)</f>
        <v>#REF!</v>
      </c>
      <c r="K14" s="7" t="e">
        <f>IF(ΝΕΟΙ!#REF!="","",ΝΕΟΙ!#REF!)</f>
        <v>#REF!</v>
      </c>
      <c r="L14" s="8" t="e">
        <f>IF(ΝΕΟΙ!#REF!="","",ΝΕΟΙ!#REF!)</f>
        <v>#REF!</v>
      </c>
      <c r="M14" s="12" t="e">
        <f>IF(ΝΕΟΙ!#REF!="","",ΝΕΟΙ!#REF!)</f>
        <v>#REF!</v>
      </c>
      <c r="N14" s="15"/>
      <c r="O14" s="103"/>
      <c r="P14" s="103"/>
      <c r="S14" s="31" t="s">
        <v>48</v>
      </c>
      <c r="T14" s="31" t="s">
        <v>49</v>
      </c>
    </row>
    <row r="15" spans="1:20" ht="12.75">
      <c r="A15" s="105"/>
      <c r="B15" s="11">
        <f>IF(ΝΕΟΙ!E6="","",ΝΕΟΙ!E6)</f>
        <v>308590</v>
      </c>
      <c r="C15" s="16" t="e">
        <f>IF(OR(C14=0,C14=""),0,INT(25.4347*POWER((18-C14),1.81)))</f>
        <v>#VALUE!</v>
      </c>
      <c r="D15" s="13" t="e">
        <f>IF(OR(D14=0,D14=""),0,INT(0.14354*POWER(((100*D14)-220),1.4)))</f>
        <v>#REF!</v>
      </c>
      <c r="E15" s="13" t="e">
        <f>IF(OR(E14=0,E14=""),0,INT(51.39*POWER((E14-1.5),1.05)))</f>
        <v>#REF!</v>
      </c>
      <c r="F15" s="13" t="e">
        <f>IF(OR(F14=0,F14=""),0,INT(0.8465*POWER(((100*F14)-75),1.42)))</f>
        <v>#REF!</v>
      </c>
      <c r="G15" s="16" t="e">
        <f>IF(OR(G14=0,G14=""),0,INT(1.53775*POWER((82-G14),1.81)))</f>
        <v>#REF!</v>
      </c>
      <c r="H15" s="13" t="e">
        <f>IF(OR(H14=0,H14=""),0,INT(5.74352*POWER((28.5-H14),1.92)))</f>
        <v>#REF!</v>
      </c>
      <c r="I15" s="16" t="e">
        <f>IF(OR(I14=0,I14=""),0,INT(12.91*POWER((I14-4),1.1)))</f>
        <v>#REF!</v>
      </c>
      <c r="J15" s="13" t="e">
        <f>IF(OR(J14=0,J14=""),0,INT(0.2797*POWER(((100*J14)-100),1.35)))</f>
        <v>#REF!</v>
      </c>
      <c r="K15" s="16" t="e">
        <f>IF(OR(K14=0,K14=""),0,INT(10.14*POWER((K14-7),1.08)))</f>
        <v>#REF!</v>
      </c>
      <c r="L15" s="106" t="e">
        <f>IF(OR(L14=0,L14=""),0,IF(M14&lt;&gt;0,INT(0.03768*POWER((480-(M14+60*L14)),1.85)),0))</f>
        <v>#REF!</v>
      </c>
      <c r="M15" s="107"/>
      <c r="N15" s="14" t="e">
        <f>SUM(C15:M15)</f>
        <v>#VALUE!</v>
      </c>
      <c r="O15" s="103"/>
      <c r="P15" s="103"/>
      <c r="Q15" s="4"/>
      <c r="S15" s="31" t="s">
        <v>50</v>
      </c>
      <c r="T15" s="31" t="s">
        <v>49</v>
      </c>
    </row>
    <row r="16" spans="1:20" ht="12.75">
      <c r="A16" s="104">
        <v>7</v>
      </c>
      <c r="B16" s="10" t="e">
        <f>IF(ΝΕΟΙ!#REF!="","",ΝΕΟΙ!#REF!)</f>
        <v>#REF!</v>
      </c>
      <c r="C16" s="7" t="str">
        <f>IF(ΝΕΟΙ!F7="","",ΝΕΟΙ!F7)</f>
        <v>ΟΑ ΚΟΥΡΟΣ ΑΙΓΙΝΑΣ</v>
      </c>
      <c r="D16" s="7" t="e">
        <f>IF(ΝΕΟΙ!#REF!="","",ΝΕΟΙ!#REF!)</f>
        <v>#REF!</v>
      </c>
      <c r="E16" s="7" t="e">
        <f>IF(ΝΕΟΙ!#REF!="","",ΝΕΟΙ!#REF!)</f>
        <v>#REF!</v>
      </c>
      <c r="F16" s="7" t="e">
        <f>IF(ΝΕΟΙ!#REF!="","",ΝΕΟΙ!#REF!)</f>
        <v>#REF!</v>
      </c>
      <c r="G16" s="7" t="e">
        <f>IF(ΝΕΟΙ!#REF!="","",ΝΕΟΙ!#REF!)</f>
        <v>#REF!</v>
      </c>
      <c r="H16" s="7" t="e">
        <f>IF(ΝΕΟΙ!#REF!="","",ΝΕΟΙ!#REF!)</f>
        <v>#REF!</v>
      </c>
      <c r="I16" s="7" t="e">
        <f>IF(ΝΕΟΙ!#REF!="","",ΝΕΟΙ!#REF!)</f>
        <v>#REF!</v>
      </c>
      <c r="J16" s="7" t="e">
        <f>IF(ΝΕΟΙ!#REF!="","",ΝΕΟΙ!#REF!)</f>
        <v>#REF!</v>
      </c>
      <c r="K16" s="7" t="e">
        <f>IF(ΝΕΟΙ!#REF!="","",ΝΕΟΙ!#REF!)</f>
        <v>#REF!</v>
      </c>
      <c r="L16" s="8" t="e">
        <f>IF(ΝΕΟΙ!#REF!="","",ΝΕΟΙ!#REF!)</f>
        <v>#REF!</v>
      </c>
      <c r="M16" s="12" t="e">
        <f>IF(ΝΕΟΙ!#REF!="","",ΝΕΟΙ!#REF!)</f>
        <v>#REF!</v>
      </c>
      <c r="N16" s="15"/>
      <c r="O16" s="103"/>
      <c r="P16" s="103"/>
      <c r="S16" s="31" t="s">
        <v>51</v>
      </c>
      <c r="T16" s="31" t="s">
        <v>52</v>
      </c>
    </row>
    <row r="17" spans="1:20" ht="12.75">
      <c r="A17" s="105">
        <v>6</v>
      </c>
      <c r="B17" s="11">
        <f>IF(ΝΕΟΙ!E7="","",ΝΕΟΙ!E7)</f>
        <v>311275</v>
      </c>
      <c r="C17" s="16" t="e">
        <f>IF(OR(C16=0,C16=""),0,INT(25.4347*POWER((18-C16),1.81)))</f>
        <v>#VALUE!</v>
      </c>
      <c r="D17" s="13" t="e">
        <f>IF(OR(D16=0,D16=""),0,INT(0.14354*POWER(((100*D16)-220),1.4)))</f>
        <v>#REF!</v>
      </c>
      <c r="E17" s="13" t="e">
        <f>IF(OR(E16=0,E16=""),0,INT(51.39*POWER((E16-1.5),1.05)))</f>
        <v>#REF!</v>
      </c>
      <c r="F17" s="13" t="e">
        <f>IF(OR(F16=0,F16=""),0,INT(0.8465*POWER(((100*F16)-75),1.42)))</f>
        <v>#REF!</v>
      </c>
      <c r="G17" s="16" t="e">
        <f>IF(OR(G16=0,G16=""),0,INT(1.53775*POWER((82-G16),1.81)))</f>
        <v>#REF!</v>
      </c>
      <c r="H17" s="13" t="e">
        <f>IF(OR(H16=0,H16=""),0,INT(5.74352*POWER((28.5-H16),1.92)))</f>
        <v>#REF!</v>
      </c>
      <c r="I17" s="16" t="e">
        <f>IF(OR(I16=0,I16=""),0,INT(12.91*POWER((I16-4),1.1)))</f>
        <v>#REF!</v>
      </c>
      <c r="J17" s="13" t="e">
        <f>IF(OR(J16=0,J16=""),0,INT(0.2797*POWER(((100*J16)-100),1.35)))</f>
        <v>#REF!</v>
      </c>
      <c r="K17" s="16" t="e">
        <f>IF(OR(K16=0,K16=""),0,INT(10.14*POWER((K16-7),1.08)))</f>
        <v>#REF!</v>
      </c>
      <c r="L17" s="106" t="e">
        <f>IF(OR(L16=0,L16=""),0,IF(M16&lt;&gt;0,INT(0.03768*POWER((480-(M16+60*L16)),1.85)),0))</f>
        <v>#REF!</v>
      </c>
      <c r="M17" s="107"/>
      <c r="N17" s="14" t="e">
        <f>SUM(C17:M17)</f>
        <v>#VALUE!</v>
      </c>
      <c r="O17" s="103"/>
      <c r="P17" s="103"/>
      <c r="Q17" s="4"/>
      <c r="S17" s="31" t="s">
        <v>53</v>
      </c>
      <c r="T17" s="31" t="s">
        <v>54</v>
      </c>
    </row>
    <row r="18" spans="1:20" ht="25.5">
      <c r="A18" s="104">
        <v>8</v>
      </c>
      <c r="B18" s="10" t="e">
        <f>IF(ΝΕΟΙ!#REF!="","",ΝΕΟΙ!#REF!)</f>
        <v>#REF!</v>
      </c>
      <c r="C18" s="7" t="e">
        <f>IF(ΝΕΟΙ!#REF!="","",ΝΕΟΙ!#REF!)</f>
        <v>#REF!</v>
      </c>
      <c r="D18" s="7" t="e">
        <f>IF(ΝΕΟΙ!#REF!="","",ΝΕΟΙ!#REF!)</f>
        <v>#REF!</v>
      </c>
      <c r="E18" s="7" t="e">
        <f>IF(ΝΕΟΙ!#REF!="","",ΝΕΟΙ!#REF!)</f>
        <v>#REF!</v>
      </c>
      <c r="F18" s="7" t="e">
        <f>IF(ΝΕΟΙ!#REF!="","",ΝΕΟΙ!#REF!)</f>
        <v>#REF!</v>
      </c>
      <c r="G18" s="7" t="e">
        <f>IF(ΝΕΟΙ!#REF!="","",ΝΕΟΙ!#REF!)</f>
        <v>#REF!</v>
      </c>
      <c r="H18" s="7" t="e">
        <f>IF(ΝΕΟΙ!#REF!="","",ΝΕΟΙ!#REF!)</f>
        <v>#REF!</v>
      </c>
      <c r="I18" s="7" t="e">
        <f>IF(ΝΕΟΙ!#REF!="","",ΝΕΟΙ!#REF!)</f>
        <v>#REF!</v>
      </c>
      <c r="J18" s="7" t="e">
        <f>IF(ΝΕΟΙ!#REF!="","",ΝΕΟΙ!#REF!)</f>
        <v>#REF!</v>
      </c>
      <c r="K18" s="7" t="e">
        <f>IF(ΝΕΟΙ!#REF!="","",ΝΕΟΙ!#REF!)</f>
        <v>#REF!</v>
      </c>
      <c r="L18" s="8" t="e">
        <f>IF(ΝΕΟΙ!#REF!="","",ΝΕΟΙ!#REF!)</f>
        <v>#REF!</v>
      </c>
      <c r="M18" s="12" t="e">
        <f>IF(ΝΕΟΙ!#REF!="","",ΝΕΟΙ!#REF!)</f>
        <v>#REF!</v>
      </c>
      <c r="N18" s="15"/>
      <c r="O18" s="103"/>
      <c r="P18" s="103"/>
      <c r="S18" s="32" t="s">
        <v>55</v>
      </c>
      <c r="T18" s="32" t="s">
        <v>56</v>
      </c>
    </row>
    <row r="19" spans="1:20" ht="12.75">
      <c r="A19" s="105">
        <v>6.91428571428571</v>
      </c>
      <c r="B19" s="11" t="e">
        <f>IF(ΝΕΟΙ!#REF!="","",ΝΕΟΙ!#REF!)</f>
        <v>#REF!</v>
      </c>
      <c r="C19" s="16" t="e">
        <f>IF(OR(C18=0,C18=""),0,INT(25.4347*POWER((18-C18),1.81)))</f>
        <v>#REF!</v>
      </c>
      <c r="D19" s="13" t="e">
        <f>IF(OR(D18=0,D18=""),0,INT(0.14354*POWER(((100*D18)-220),1.4)))</f>
        <v>#REF!</v>
      </c>
      <c r="E19" s="13" t="e">
        <f>IF(OR(E18=0,E18=""),0,INT(51.39*POWER((E18-1.5),1.05)))</f>
        <v>#REF!</v>
      </c>
      <c r="F19" s="13" t="e">
        <f>IF(OR(F18=0,F18=""),0,INT(0.8465*POWER(((100*F18)-75),1.42)))</f>
        <v>#REF!</v>
      </c>
      <c r="G19" s="16" t="e">
        <f>IF(OR(G18=0,G18=""),0,INT(1.53775*POWER((82-G18),1.81)))</f>
        <v>#REF!</v>
      </c>
      <c r="H19" s="13" t="e">
        <f>IF(OR(H18=0,H18=""),0,INT(5.74352*POWER((28.5-H18),1.92)))</f>
        <v>#REF!</v>
      </c>
      <c r="I19" s="16" t="e">
        <f>IF(OR(I18=0,I18=""),0,INT(12.91*POWER((I18-4),1.1)))</f>
        <v>#REF!</v>
      </c>
      <c r="J19" s="13" t="e">
        <f>IF(OR(J18=0,J18=""),0,INT(0.2797*POWER(((100*J18)-100),1.35)))</f>
        <v>#REF!</v>
      </c>
      <c r="K19" s="16" t="e">
        <f>IF(OR(K18=0,K18=""),0,INT(10.14*POWER((K18-7),1.08)))</f>
        <v>#REF!</v>
      </c>
      <c r="L19" s="106" t="e">
        <f>IF(OR(L18=0,L18=""),0,IF(M18&lt;&gt;0,INT(0.03768*POWER((480-(M18+60*L18)),1.85)),0))</f>
        <v>#REF!</v>
      </c>
      <c r="M19" s="107"/>
      <c r="N19" s="14" t="e">
        <f>SUM(C19:M19)</f>
        <v>#REF!</v>
      </c>
      <c r="O19" s="103"/>
      <c r="P19" s="103"/>
      <c r="Q19" s="4"/>
      <c r="S19" s="33" t="s">
        <v>57</v>
      </c>
      <c r="T19" s="33" t="s">
        <v>58</v>
      </c>
    </row>
    <row r="20" spans="1:20" ht="12.75">
      <c r="A20" s="104">
        <v>9</v>
      </c>
      <c r="B20" s="10" t="e">
        <f>IF(ΝΕΟΙ!#REF!="","",ΝΕΟΙ!#REF!)</f>
        <v>#REF!</v>
      </c>
      <c r="C20" s="7">
        <f>IF(ΝΕΟΙ!G4="","",ΝΕΟΙ!G4)</f>
        <v>11.38</v>
      </c>
      <c r="D20" s="7">
        <f>IF(ΝΕΟΙ!H4="","",ΝΕΟΙ!H4)</f>
        <v>6.44</v>
      </c>
      <c r="E20" s="7">
        <f>IF(ΝΕΟΙ!I4="","",ΝΕΟΙ!I4)</f>
        <v>13.04</v>
      </c>
      <c r="F20" s="7">
        <f>IF(ΝΕΟΙ!J4="","",ΝΕΟΙ!J4)</f>
        <v>1.75</v>
      </c>
      <c r="G20" s="7">
        <f>IF(ΝΕΟΙ!K4="","",ΝΕΟΙ!K4)</f>
        <v>51.44</v>
      </c>
      <c r="H20" s="7">
        <f>IF(ΝΕΟΙ!L4="","",ΝΕΟΙ!L4)</f>
        <v>15.35</v>
      </c>
      <c r="I20" s="7">
        <f>IF(ΝΕΟΙ!M4="","",ΝΕΟΙ!M4)</f>
        <v>34.18</v>
      </c>
      <c r="J20" s="7">
        <f>IF(ΝΕΟΙ!N4="","",ΝΕΟΙ!N4)</f>
        <v>4.3</v>
      </c>
      <c r="K20" s="7">
        <f>IF(ΝΕΟΙ!O4="","",ΝΕΟΙ!O4)</f>
        <v>55.51</v>
      </c>
      <c r="L20" s="8">
        <f>IF(ΝΕΟΙ!P4="","",ΝΕΟΙ!P4)</f>
        <v>5</v>
      </c>
      <c r="M20" s="12">
        <f>IF(ΝΕΟΙ!Q4="","",ΝΕΟΙ!Q4)</f>
        <v>2.7</v>
      </c>
      <c r="N20" s="15"/>
      <c r="O20" s="103"/>
      <c r="P20" s="103"/>
      <c r="S20" s="31" t="s">
        <v>59</v>
      </c>
      <c r="T20" s="31" t="s">
        <v>60</v>
      </c>
    </row>
    <row r="21" spans="1:20" ht="12.75">
      <c r="A21" s="105"/>
      <c r="B21" s="11" t="e">
        <f>IF(ΝΕΟΙ!#REF!="","",ΝΕΟΙ!#REF!)</f>
        <v>#REF!</v>
      </c>
      <c r="C21" s="16">
        <f>IF(OR(C20=0,C20=""),0,INT(25.4347*POWER((18-C20),1.81)))</f>
        <v>778</v>
      </c>
      <c r="D21" s="13">
        <f>IF(OR(D20=0,D20=""),0,INT(0.14354*POWER(((100*D20)-220),1.4)))</f>
        <v>684</v>
      </c>
      <c r="E21" s="13">
        <f>IF(OR(E20=0,E20=""),0,INT(51.39*POWER((E20-1.5),1.05)))</f>
        <v>670</v>
      </c>
      <c r="F21" s="13">
        <f>IF(OR(F20=0,F20=""),0,INT(0.8465*POWER(((100*F20)-75),1.42)))</f>
        <v>585</v>
      </c>
      <c r="G21" s="16">
        <f>IF(OR(G20=0,G20=""),0,INT(1.53775*POWER((82-G20),1.81)))</f>
        <v>749</v>
      </c>
      <c r="H21" s="13">
        <f>IF(OR(H20=0,H20=""),0,INT(5.74352*POWER((28.5-H20),1.92)))</f>
        <v>808</v>
      </c>
      <c r="I21" s="16">
        <f>IF(OR(I20=0,I20=""),0,INT(12.91*POWER((I20-4),1.1)))</f>
        <v>547</v>
      </c>
      <c r="J21" s="13">
        <f>IF(OR(J20=0,J20=""),0,INT(0.2797*POWER(((100*J20)-100),1.35)))</f>
        <v>702</v>
      </c>
      <c r="K21" s="16">
        <f>IF(OR(K20=0,K20=""),0,INT(10.14*POWER((K20-7),1.08)))</f>
        <v>671</v>
      </c>
      <c r="L21" s="106">
        <f>IF(OR(L20=0,L20=""),0,IF(M20&lt;&gt;0,INT(0.03768*POWER((480-(M20+60*L20)),1.85)),0))</f>
        <v>544</v>
      </c>
      <c r="M21" s="107"/>
      <c r="N21" s="14">
        <f>SUM(C21:M21)</f>
        <v>6738</v>
      </c>
      <c r="O21" s="103"/>
      <c r="P21" s="103"/>
      <c r="Q21" s="4"/>
      <c r="S21" s="33" t="s">
        <v>61</v>
      </c>
      <c r="T21" s="33" t="s">
        <v>62</v>
      </c>
    </row>
    <row r="22" spans="1:20" ht="12.75">
      <c r="A22" s="104">
        <v>10</v>
      </c>
      <c r="B22" s="10" t="e">
        <f>IF(ΝΕΟΙ!#REF!="","",ΝΕΟΙ!#REF!)</f>
        <v>#REF!</v>
      </c>
      <c r="C22" s="7" t="e">
        <f>IF(ΝΕΟΙ!#REF!="","",ΝΕΟΙ!#REF!)</f>
        <v>#REF!</v>
      </c>
      <c r="D22" s="7" t="e">
        <f>IF(ΝΕΟΙ!#REF!="","",ΝΕΟΙ!#REF!)</f>
        <v>#REF!</v>
      </c>
      <c r="E22" s="7" t="e">
        <f>IF(ΝΕΟΙ!#REF!="","",ΝΕΟΙ!#REF!)</f>
        <v>#REF!</v>
      </c>
      <c r="F22" s="7" t="e">
        <f>IF(ΝΕΟΙ!#REF!="","",ΝΕΟΙ!#REF!)</f>
        <v>#REF!</v>
      </c>
      <c r="G22" s="7" t="e">
        <f>IF(ΝΕΟΙ!#REF!="","",ΝΕΟΙ!#REF!)</f>
        <v>#REF!</v>
      </c>
      <c r="H22" s="7" t="e">
        <f>IF(ΝΕΟΙ!#REF!="","",ΝΕΟΙ!#REF!)</f>
        <v>#REF!</v>
      </c>
      <c r="I22" s="7" t="e">
        <f>IF(ΝΕΟΙ!#REF!="","",ΝΕΟΙ!#REF!)</f>
        <v>#REF!</v>
      </c>
      <c r="J22" s="7" t="e">
        <f>IF(ΝΕΟΙ!#REF!="","",ΝΕΟΙ!#REF!)</f>
        <v>#REF!</v>
      </c>
      <c r="K22" s="7" t="e">
        <f>IF(ΝΕΟΙ!#REF!="","",ΝΕΟΙ!#REF!)</f>
        <v>#REF!</v>
      </c>
      <c r="L22" s="8" t="e">
        <f>IF(ΝΕΟΙ!#REF!="","",ΝΕΟΙ!#REF!)</f>
        <v>#REF!</v>
      </c>
      <c r="M22" s="12" t="e">
        <f>IF(ΝΕΟΙ!#REF!="","",ΝΕΟΙ!#REF!)</f>
        <v>#REF!</v>
      </c>
      <c r="N22" s="15"/>
      <c r="O22" s="103"/>
      <c r="P22" s="103"/>
      <c r="S22" s="31" t="s">
        <v>63</v>
      </c>
      <c r="T22" s="31" t="s">
        <v>64</v>
      </c>
    </row>
    <row r="23" spans="1:17" ht="12.75">
      <c r="A23" s="105">
        <v>8.28571428571429</v>
      </c>
      <c r="B23" s="11" t="e">
        <f>IF(ΝΕΟΙ!#REF!="","",ΝΕΟΙ!#REF!)</f>
        <v>#REF!</v>
      </c>
      <c r="C23" s="16" t="e">
        <f>IF(OR(C22=0,C22=""),0,INT(25.4347*POWER((18-C22),1.81)))</f>
        <v>#REF!</v>
      </c>
      <c r="D23" s="13" t="e">
        <f>IF(OR(D22=0,D22=""),0,INT(0.14354*POWER(((100*D22)-220),1.4)))</f>
        <v>#REF!</v>
      </c>
      <c r="E23" s="13" t="e">
        <f>IF(OR(E22=0,E22=""),0,INT(51.39*POWER((E22-1.5),1.05)))</f>
        <v>#REF!</v>
      </c>
      <c r="F23" s="13" t="e">
        <f>IF(OR(F22=0,F22=""),0,INT(0.8465*POWER(((100*F22)-75),1.42)))</f>
        <v>#REF!</v>
      </c>
      <c r="G23" s="16" t="e">
        <f>IF(OR(G22=0,G22=""),0,INT(1.53775*POWER((82-G22),1.81)))</f>
        <v>#REF!</v>
      </c>
      <c r="H23" s="13" t="e">
        <f>IF(OR(H22=0,H22=""),0,INT(5.74352*POWER((28.5-H22),1.92)))</f>
        <v>#REF!</v>
      </c>
      <c r="I23" s="16" t="e">
        <f>IF(OR(I22=0,I22=""),0,INT(12.91*POWER((I22-4),1.1)))</f>
        <v>#REF!</v>
      </c>
      <c r="J23" s="13" t="e">
        <f>IF(OR(J22=0,J22=""),0,INT(0.2797*POWER(((100*J22)-100),1.35)))</f>
        <v>#REF!</v>
      </c>
      <c r="K23" s="16" t="e">
        <f>IF(OR(K22=0,K22=""),0,INT(10.14*POWER((K22-7),1.08)))</f>
        <v>#REF!</v>
      </c>
      <c r="L23" s="106" t="e">
        <f>IF(OR(L22=0,L22=""),0,IF(M22&lt;&gt;0,INT(0.03768*POWER((480-(M22+60*L22)),1.85)),0))</f>
        <v>#REF!</v>
      </c>
      <c r="M23" s="107"/>
      <c r="N23" s="14" t="e">
        <f>SUM(C23:M23)</f>
        <v>#REF!</v>
      </c>
      <c r="O23" s="103"/>
      <c r="P23" s="103"/>
      <c r="Q23" s="4"/>
    </row>
    <row r="24" spans="1:16" ht="12.75">
      <c r="A24" s="104">
        <v>11</v>
      </c>
      <c r="B24" s="10" t="e">
        <f>IF(ΝΕΟΙ!#REF!="","",ΝΕΟΙ!#REF!)</f>
        <v>#REF!</v>
      </c>
      <c r="C24" s="7">
        <f>IF(ΝΕΟΙ!G5="","",ΝΕΟΙ!G5)</f>
        <v>11.72</v>
      </c>
      <c r="D24" s="7">
        <f>IF(ΝΕΟΙ!H5="","",ΝΕΟΙ!H5)</f>
        <v>6.34</v>
      </c>
      <c r="E24" s="7">
        <f>IF(ΝΕΟΙ!I5="","",ΝΕΟΙ!I5)</f>
        <v>12.02</v>
      </c>
      <c r="F24" s="7">
        <f>IF(ΝΕΟΙ!J5="","",ΝΕΟΙ!J5)</f>
        <v>1.81</v>
      </c>
      <c r="G24" s="7">
        <f>IF(ΝΕΟΙ!K5="","",ΝΕΟΙ!K5)</f>
        <v>52.1</v>
      </c>
      <c r="H24" s="7">
        <f>IF(ΝΕΟΙ!L5="","",ΝΕΟΙ!L5)</f>
        <v>16.78</v>
      </c>
      <c r="I24" s="7">
        <f>IF(ΝΕΟΙ!M5="","",ΝΕΟΙ!M5)</f>
        <v>41.48</v>
      </c>
      <c r="J24" s="7">
        <f>IF(ΝΕΟΙ!N5="","",ΝΕΟΙ!N5)</f>
        <v>3.8</v>
      </c>
      <c r="K24" s="7">
        <f>IF(ΝΕΟΙ!O5="","",ΝΕΟΙ!O5)</f>
        <v>45.75</v>
      </c>
      <c r="L24" s="8">
        <f>IF(ΝΕΟΙ!P5="","",ΝΕΟΙ!P5)</f>
        <v>5</v>
      </c>
      <c r="M24" s="12">
        <f>IF(ΝΕΟΙ!Q5="","",ΝΕΟΙ!Q5)</f>
        <v>1.33</v>
      </c>
      <c r="N24" s="15"/>
      <c r="O24" s="103"/>
      <c r="P24" s="103"/>
    </row>
    <row r="25" spans="1:17" ht="12.75">
      <c r="A25" s="105">
        <v>9.2</v>
      </c>
      <c r="B25" s="11" t="e">
        <f>IF(ΝΕΟΙ!#REF!="","",ΝΕΟΙ!#REF!)</f>
        <v>#REF!</v>
      </c>
      <c r="C25" s="16">
        <f>IF(OR(C24=0,C24=""),0,INT(25.4347*POWER((18-C24),1.81)))</f>
        <v>707</v>
      </c>
      <c r="D25" s="13">
        <f>IF(OR(D24=0,D24=""),0,INT(0.14354*POWER(((100*D24)-220),1.4)))</f>
        <v>661</v>
      </c>
      <c r="E25" s="13">
        <f>IF(OR(E24=0,E24=""),0,INT(51.39*POWER((E24-1.5),1.05)))</f>
        <v>608</v>
      </c>
      <c r="F25" s="13">
        <f>IF(OR(F24=0,F24=""),0,INT(0.8465*POWER(((100*F24)-75),1.42)))</f>
        <v>636</v>
      </c>
      <c r="G25" s="16">
        <f>IF(OR(G24=0,G24=""),0,INT(1.53775*POWER((82-G24),1.81)))</f>
        <v>720</v>
      </c>
      <c r="H25" s="13">
        <f>IF(OR(H24=0,H24=""),0,INT(5.74352*POWER((28.5-H24),1.92)))</f>
        <v>647</v>
      </c>
      <c r="I25" s="16">
        <f>IF(OR(I24=0,I24=""),0,INT(12.91*POWER((I24-4),1.1)))</f>
        <v>695</v>
      </c>
      <c r="J25" s="13">
        <f>IF(OR(J24=0,J24=""),0,INT(0.2797*POWER(((100*J24)-100),1.35)))</f>
        <v>562</v>
      </c>
      <c r="K25" s="16">
        <f>IF(OR(K24=0,K24=""),0,INT(10.14*POWER((K24-7),1.08)))</f>
        <v>526</v>
      </c>
      <c r="L25" s="106">
        <f>IF(OR(L24=0,L24=""),0,IF(M24&lt;&gt;0,INT(0.03768*POWER((480-(M24+60*L24)),1.85)),0))</f>
        <v>552</v>
      </c>
      <c r="M25" s="107"/>
      <c r="N25" s="14">
        <f>SUM(C25:M25)</f>
        <v>6314</v>
      </c>
      <c r="O25" s="103"/>
      <c r="P25" s="103"/>
      <c r="Q25" s="4"/>
    </row>
    <row r="26" spans="1:16" ht="12.75">
      <c r="A26" s="104">
        <v>12</v>
      </c>
      <c r="B26" s="10" t="e">
        <f>IF(ΝΕΟΙ!#REF!="","",ΝΕΟΙ!#REF!)</f>
        <v>#REF!</v>
      </c>
      <c r="C26" s="7" t="e">
        <f>IF(ΝΕΟΙ!#REF!="","",ΝΕΟΙ!#REF!)</f>
        <v>#REF!</v>
      </c>
      <c r="D26" s="7" t="e">
        <f>IF(ΝΕΟΙ!#REF!="","",ΝΕΟΙ!#REF!)</f>
        <v>#REF!</v>
      </c>
      <c r="E26" s="7" t="e">
        <f>IF(ΝΕΟΙ!#REF!="","",ΝΕΟΙ!#REF!)</f>
        <v>#REF!</v>
      </c>
      <c r="F26" s="7" t="e">
        <f>IF(ΝΕΟΙ!#REF!="","",ΝΕΟΙ!#REF!)</f>
        <v>#REF!</v>
      </c>
      <c r="G26" s="7" t="e">
        <f>IF(ΝΕΟΙ!#REF!="","",ΝΕΟΙ!#REF!)</f>
        <v>#REF!</v>
      </c>
      <c r="H26" s="7" t="e">
        <f>IF(ΝΕΟΙ!#REF!="","",ΝΕΟΙ!#REF!)</f>
        <v>#REF!</v>
      </c>
      <c r="I26" s="7" t="e">
        <f>IF(ΝΕΟΙ!#REF!="","",ΝΕΟΙ!#REF!)</f>
        <v>#REF!</v>
      </c>
      <c r="J26" s="7" t="e">
        <f>IF(ΝΕΟΙ!#REF!="","",ΝΕΟΙ!#REF!)</f>
        <v>#REF!</v>
      </c>
      <c r="K26" s="7" t="e">
        <f>IF(ΝΕΟΙ!#REF!="","",ΝΕΟΙ!#REF!)</f>
        <v>#REF!</v>
      </c>
      <c r="L26" s="8" t="e">
        <f>IF(ΝΕΟΙ!#REF!="","",ΝΕΟΙ!#REF!)</f>
        <v>#REF!</v>
      </c>
      <c r="M26" s="12" t="e">
        <f>IF(ΝΕΟΙ!#REF!="","",ΝΕΟΙ!#REF!)</f>
        <v>#REF!</v>
      </c>
      <c r="N26" s="15"/>
      <c r="O26" s="103"/>
      <c r="P26" s="103"/>
    </row>
    <row r="27" spans="1:17" ht="12.75">
      <c r="A27" s="105"/>
      <c r="B27" s="11" t="e">
        <f>IF(ΝΕΟΙ!#REF!="","",ΝΕΟΙ!#REF!)</f>
        <v>#REF!</v>
      </c>
      <c r="C27" s="16" t="e">
        <f>IF(OR(C26=0,C26=""),0,INT(25.4347*POWER((18-C26),1.81)))</f>
        <v>#REF!</v>
      </c>
      <c r="D27" s="13" t="e">
        <f>IF(OR(D26=0,D26=""),0,INT(0.14354*POWER(((100*D26)-220),1.4)))</f>
        <v>#REF!</v>
      </c>
      <c r="E27" s="13" t="e">
        <f>IF(OR(E26=0,E26=""),0,INT(51.39*POWER((E26-1.5),1.05)))</f>
        <v>#REF!</v>
      </c>
      <c r="F27" s="13" t="e">
        <f>IF(OR(F26=0,F26=""),0,INT(0.8465*POWER(((100*F26)-75),1.42)))</f>
        <v>#REF!</v>
      </c>
      <c r="G27" s="16" t="e">
        <f>IF(OR(G26=0,G26=""),0,INT(1.53775*POWER((82-G26),1.81)))</f>
        <v>#REF!</v>
      </c>
      <c r="H27" s="13" t="e">
        <f>IF(OR(H26=0,H26=""),0,INT(5.74352*POWER((28.5-H26),1.92)))</f>
        <v>#REF!</v>
      </c>
      <c r="I27" s="16" t="e">
        <f>IF(OR(I26=0,I26=""),0,INT(12.91*POWER((I26-4),1.1)))</f>
        <v>#REF!</v>
      </c>
      <c r="J27" s="13" t="e">
        <f>IF(OR(J26=0,J26=""),0,INT(0.2797*POWER(((100*J26)-100),1.35)))</f>
        <v>#REF!</v>
      </c>
      <c r="K27" s="16" t="e">
        <f>IF(OR(K26=0,K26=""),0,INT(10.14*POWER((K26-7),1.08)))</f>
        <v>#REF!</v>
      </c>
      <c r="L27" s="106" t="e">
        <f>IF(OR(L26=0,L26=""),0,IF(M26&lt;&gt;0,INT(0.03768*POWER((480-(M26+60*L26)),1.85)),0))</f>
        <v>#REF!</v>
      </c>
      <c r="M27" s="107"/>
      <c r="N27" s="14" t="e">
        <f>SUM(C27:M27)</f>
        <v>#REF!</v>
      </c>
      <c r="O27" s="103"/>
      <c r="P27" s="103"/>
      <c r="Q27" s="4"/>
    </row>
    <row r="28" spans="1:16" ht="12.75">
      <c r="A28" s="104">
        <v>13</v>
      </c>
      <c r="B28" s="10" t="e">
        <f>IF(ΝΕΟΙ!#REF!="","",ΝΕΟΙ!#REF!)</f>
        <v>#REF!</v>
      </c>
      <c r="C28" s="7">
        <f>IF(ΝΕΟΙ!G6="","",ΝΕΟΙ!G6)</f>
        <v>11.94</v>
      </c>
      <c r="D28" s="7">
        <f>IF(ΝΕΟΙ!H6="","",ΝΕΟΙ!H6)</f>
        <v>6.08</v>
      </c>
      <c r="E28" s="7">
        <f>IF(ΝΕΟΙ!I6="","",ΝΕΟΙ!I6)</f>
        <v>11.8</v>
      </c>
      <c r="F28" s="7">
        <f>IF(ΝΕΟΙ!J6="","",ΝΕΟΙ!J6)</f>
        <v>1.81</v>
      </c>
      <c r="G28" s="7">
        <f>IF(ΝΕΟΙ!K6="","",ΝΕΟΙ!K6)</f>
        <v>54.48</v>
      </c>
      <c r="H28" s="7">
        <f>IF(ΝΕΟΙ!L6="","",ΝΕΟΙ!L6)</f>
        <v>16.02</v>
      </c>
      <c r="I28" s="7">
        <f>IF(ΝΕΟΙ!M6="","",ΝΕΟΙ!M6)</f>
        <v>33.3</v>
      </c>
      <c r="J28" s="7">
        <f>IF(ΝΕΟΙ!N6="","",ΝΕΟΙ!N6)</f>
        <v>4</v>
      </c>
      <c r="K28" s="7">
        <f>IF(ΝΕΟΙ!O6="","",ΝΕΟΙ!O6)</f>
        <v>52.75</v>
      </c>
      <c r="L28" s="8">
        <f>IF(ΝΕΟΙ!P6="","",ΝΕΟΙ!P6)</f>
        <v>5</v>
      </c>
      <c r="M28" s="12">
        <f>IF(ΝΕΟΙ!Q6="","",ΝΕΟΙ!Q6)</f>
        <v>13.32</v>
      </c>
      <c r="N28" s="15"/>
      <c r="O28" s="103"/>
      <c r="P28" s="103"/>
    </row>
    <row r="29" spans="1:17" ht="12.75">
      <c r="A29" s="105"/>
      <c r="B29" s="11" t="e">
        <f>IF(ΝΕΟΙ!#REF!="","",ΝΕΟΙ!#REF!)</f>
        <v>#REF!</v>
      </c>
      <c r="C29" s="16">
        <f>IF(OR(C28=0,C28=""),0,INT(25.4347*POWER((18-C28),1.81)))</f>
        <v>663</v>
      </c>
      <c r="D29" s="13">
        <f>IF(OR(D28=0,D28=""),0,INT(0.14354*POWER(((100*D28)-220),1.4)))</f>
        <v>604</v>
      </c>
      <c r="E29" s="13">
        <f>IF(OR(E28=0,E28=""),0,INT(51.39*POWER((E28-1.5),1.05)))</f>
        <v>594</v>
      </c>
      <c r="F29" s="13">
        <f>IF(OR(F28=0,F28=""),0,INT(0.8465*POWER(((100*F28)-75),1.42)))</f>
        <v>636</v>
      </c>
      <c r="G29" s="16">
        <f>IF(OR(G28=0,G28=""),0,INT(1.53775*POWER((82-G28),1.81)))</f>
        <v>620</v>
      </c>
      <c r="H29" s="13">
        <f>IF(OR(H28=0,H28=""),0,INT(5.74352*POWER((28.5-H28),1.92)))</f>
        <v>730</v>
      </c>
      <c r="I29" s="16">
        <f>IF(OR(I28=0,I28=""),0,INT(12.91*POWER((I28-4),1.1)))</f>
        <v>530</v>
      </c>
      <c r="J29" s="13">
        <f>IF(OR(J28=0,J28=""),0,INT(0.2797*POWER(((100*J28)-100),1.35)))</f>
        <v>617</v>
      </c>
      <c r="K29" s="16">
        <f>IF(OR(K28=0,K28=""),0,INT(10.14*POWER((K28-7),1.08)))</f>
        <v>629</v>
      </c>
      <c r="L29" s="106">
        <f>IF(OR(L28=0,L28=""),0,IF(M28&lt;&gt;0,INT(0.03768*POWER((480-(M28+60*L28)),1.85)),0))</f>
        <v>485</v>
      </c>
      <c r="M29" s="107"/>
      <c r="N29" s="14">
        <f>SUM(C29:M29)</f>
        <v>6108</v>
      </c>
      <c r="O29" s="103"/>
      <c r="P29" s="103"/>
      <c r="Q29" s="4"/>
    </row>
    <row r="30" spans="1:16" ht="12.75">
      <c r="A30" s="104">
        <v>14</v>
      </c>
      <c r="B30" s="10" t="e">
        <f>IF(ΝΕΟΙ!#REF!="","",ΝΕΟΙ!#REF!)</f>
        <v>#REF!</v>
      </c>
      <c r="C30" s="7">
        <f>IF(ΝΕΟΙ!G7="","",ΝΕΟΙ!G7)</f>
        <v>11.62</v>
      </c>
      <c r="D30" s="7">
        <f>IF(ΝΕΟΙ!H7="","",ΝΕΟΙ!H7)</f>
        <v>6.04</v>
      </c>
      <c r="E30" s="7">
        <f>IF(ΝΕΟΙ!I7="","",ΝΕΟΙ!I7)</f>
        <v>10.08</v>
      </c>
      <c r="F30" s="7">
        <f>IF(ΝΕΟΙ!J7="","",ΝΕΟΙ!J7)</f>
        <v>1.72</v>
      </c>
      <c r="G30" s="7">
        <f>IF(ΝΕΟΙ!K7="","",ΝΕΟΙ!K7)</f>
        <v>52.17</v>
      </c>
      <c r="H30" s="7">
        <f>IF(ΝΕΟΙ!L7="","",ΝΕΟΙ!L7)</f>
        <v>16.75</v>
      </c>
      <c r="I30" s="7">
        <f>IF(ΝΕΟΙ!M7="","",ΝΕΟΙ!M7)</f>
        <v>29.07</v>
      </c>
      <c r="J30" s="7">
        <f>IF(ΝΕΟΙ!N7="","",ΝΕΟΙ!N7)</f>
        <v>3.6</v>
      </c>
      <c r="K30" s="7">
        <f>IF(ΝΕΟΙ!O7="","",ΝΕΟΙ!O7)</f>
        <v>44.59</v>
      </c>
      <c r="L30" s="8">
        <f>IF(ΝΕΟΙ!P7="","",ΝΕΟΙ!P7)</f>
        <v>5</v>
      </c>
      <c r="M30" s="12">
        <f>IF(ΝΕΟΙ!Q7="","",ΝΕΟΙ!Q7)</f>
        <v>12.13</v>
      </c>
      <c r="N30" s="15"/>
      <c r="O30" s="103"/>
      <c r="P30" s="103"/>
    </row>
    <row r="31" spans="1:17" ht="12.75">
      <c r="A31" s="105"/>
      <c r="B31" s="11" t="e">
        <f>IF(ΝΕΟΙ!#REF!="","",ΝΕΟΙ!#REF!)</f>
        <v>#REF!</v>
      </c>
      <c r="C31" s="16">
        <f>IF(OR(C30=0,C30=""),0,INT(25.4347*POWER((18-C30),1.81)))</f>
        <v>728</v>
      </c>
      <c r="D31" s="13">
        <f>IF(OR(D30=0,D30=""),0,INT(0.14354*POWER(((100*D30)-220),1.4)))</f>
        <v>595</v>
      </c>
      <c r="E31" s="13">
        <f>IF(OR(E30=0,E30=""),0,INT(51.39*POWER((E30-1.5),1.05)))</f>
        <v>490</v>
      </c>
      <c r="F31" s="13">
        <f>IF(OR(F30=0,F30=""),0,INT(0.8465*POWER(((100*F30)-75),1.42)))</f>
        <v>560</v>
      </c>
      <c r="G31" s="16">
        <f>IF(OR(G30=0,G30=""),0,INT(1.53775*POWER((82-G30),1.81)))</f>
        <v>717</v>
      </c>
      <c r="H31" s="13">
        <f>IF(OR(H30=0,H30=""),0,INT(5.74352*POWER((28.5-H30),1.92)))</f>
        <v>651</v>
      </c>
      <c r="I31" s="16">
        <f>IF(OR(I30=0,I30=""),0,INT(12.91*POWER((I30-4),1.1)))</f>
        <v>446</v>
      </c>
      <c r="J31" s="13">
        <f>IF(OR(J30=0,J30=""),0,INT(0.2797*POWER(((100*J30)-100),1.35)))</f>
        <v>509</v>
      </c>
      <c r="K31" s="16">
        <f>IF(OR(K30=0,K30=""),0,INT(10.14*POWER((K30-7),1.08)))</f>
        <v>509</v>
      </c>
      <c r="L31" s="106">
        <f>IF(OR(L30=0,L30=""),0,IF(M30&lt;&gt;0,INT(0.03768*POWER((480-(M30+60*L30)),1.85)),0))</f>
        <v>492</v>
      </c>
      <c r="M31" s="107"/>
      <c r="N31" s="14">
        <f>SUM(C31:M31)</f>
        <v>5697</v>
      </c>
      <c r="O31" s="103"/>
      <c r="P31" s="103"/>
      <c r="Q31" s="4"/>
    </row>
    <row r="32" spans="1:16" ht="12.75">
      <c r="A32" s="104">
        <v>15</v>
      </c>
      <c r="B32" s="10" t="e">
        <f>IF(ΝΕΟΙ!#REF!="","",ΝΕΟΙ!#REF!)</f>
        <v>#REF!</v>
      </c>
      <c r="C32" s="7" t="e">
        <f>IF(ΝΕΟΙ!#REF!="","",ΝΕΟΙ!#REF!)</f>
        <v>#REF!</v>
      </c>
      <c r="D32" s="7" t="e">
        <f>IF(ΝΕΟΙ!#REF!="","",ΝΕΟΙ!#REF!)</f>
        <v>#REF!</v>
      </c>
      <c r="E32" s="7" t="e">
        <f>IF(ΝΕΟΙ!#REF!="","",ΝΕΟΙ!#REF!)</f>
        <v>#REF!</v>
      </c>
      <c r="F32" s="7" t="e">
        <f>IF(ΝΕΟΙ!#REF!="","",ΝΕΟΙ!#REF!)</f>
        <v>#REF!</v>
      </c>
      <c r="G32" s="7" t="e">
        <f>IF(ΝΕΟΙ!#REF!="","",ΝΕΟΙ!#REF!)</f>
        <v>#REF!</v>
      </c>
      <c r="H32" s="7" t="e">
        <f>IF(ΝΕΟΙ!#REF!="","",ΝΕΟΙ!#REF!)</f>
        <v>#REF!</v>
      </c>
      <c r="I32" s="7" t="e">
        <f>IF(ΝΕΟΙ!#REF!="","",ΝΕΟΙ!#REF!)</f>
        <v>#REF!</v>
      </c>
      <c r="J32" s="7" t="e">
        <f>IF(ΝΕΟΙ!#REF!="","",ΝΕΟΙ!#REF!)</f>
        <v>#REF!</v>
      </c>
      <c r="K32" s="7" t="e">
        <f>IF(ΝΕΟΙ!#REF!="","",ΝΕΟΙ!#REF!)</f>
        <v>#REF!</v>
      </c>
      <c r="L32" s="8" t="e">
        <f>IF(ΝΕΟΙ!#REF!="","",ΝΕΟΙ!#REF!)</f>
        <v>#REF!</v>
      </c>
      <c r="M32" s="12" t="e">
        <f>IF(ΝΕΟΙ!#REF!="","",ΝΕΟΙ!#REF!)</f>
        <v>#REF!</v>
      </c>
      <c r="N32" s="15"/>
      <c r="O32" s="103"/>
      <c r="P32" s="103"/>
    </row>
    <row r="33" spans="1:17" ht="12.75">
      <c r="A33" s="105"/>
      <c r="B33" s="11" t="e">
        <f>IF(ΝΕΟΙ!#REF!="","",ΝΕΟΙ!#REF!)</f>
        <v>#REF!</v>
      </c>
      <c r="C33" s="16" t="e">
        <f>IF(OR(C32=0,C32=""),0,INT(25.4347*POWER((18-C32),1.81)))</f>
        <v>#REF!</v>
      </c>
      <c r="D33" s="13" t="e">
        <f>IF(OR(D32=0,D32=""),0,INT(0.14354*POWER(((100*D32)-220),1.4)))</f>
        <v>#REF!</v>
      </c>
      <c r="E33" s="13" t="e">
        <f>IF(OR(E32=0,E32=""),0,INT(51.39*POWER((E32-1.5),1.05)))</f>
        <v>#REF!</v>
      </c>
      <c r="F33" s="13" t="e">
        <f>IF(OR(F32=0,F32=""),0,INT(0.8465*POWER(((100*F32)-75),1.42)))</f>
        <v>#REF!</v>
      </c>
      <c r="G33" s="16" t="e">
        <f>IF(OR(G32=0,G32=""),0,INT(1.53775*POWER((82-G32),1.81)))</f>
        <v>#REF!</v>
      </c>
      <c r="H33" s="13" t="e">
        <f>IF(OR(H32=0,H32=""),0,INT(5.74352*POWER((28.5-H32),1.92)))</f>
        <v>#REF!</v>
      </c>
      <c r="I33" s="16" t="e">
        <f>IF(OR(I32=0,I32=""),0,INT(12.91*POWER((I32-4),1.1)))</f>
        <v>#REF!</v>
      </c>
      <c r="J33" s="13" t="e">
        <f>IF(OR(J32=0,J32=""),0,INT(0.2797*POWER(((100*J32)-100),1.35)))</f>
        <v>#REF!</v>
      </c>
      <c r="K33" s="16" t="e">
        <f>IF(OR(K32=0,K32=""),0,INT(10.14*POWER((K32-7),1.08)))</f>
        <v>#REF!</v>
      </c>
      <c r="L33" s="106" t="e">
        <f>IF(OR(L32=0,L32=""),0,IF(M32&lt;&gt;0,INT(0.03768*POWER((480-(M32+60*L32)),1.85)),0))</f>
        <v>#REF!</v>
      </c>
      <c r="M33" s="107"/>
      <c r="N33" s="14" t="e">
        <f>SUM(C33:M33)</f>
        <v>#REF!</v>
      </c>
      <c r="O33" s="103"/>
      <c r="P33" s="103"/>
      <c r="Q33" s="4"/>
    </row>
    <row r="34" spans="1:16" ht="12.75">
      <c r="A34" s="104">
        <v>16</v>
      </c>
      <c r="B34" s="10" t="e">
        <f>IF(ΝΕΟΙ!#REF!="","",ΝΕΟΙ!#REF!)</f>
        <v>#REF!</v>
      </c>
      <c r="C34" s="7" t="e">
        <f>IF(ΝΕΟΙ!#REF!="","",ΝΕΟΙ!#REF!)</f>
        <v>#REF!</v>
      </c>
      <c r="D34" s="7" t="e">
        <f>IF(ΝΕΟΙ!#REF!="","",ΝΕΟΙ!#REF!)</f>
        <v>#REF!</v>
      </c>
      <c r="E34" s="7" t="e">
        <f>IF(ΝΕΟΙ!#REF!="","",ΝΕΟΙ!#REF!)</f>
        <v>#REF!</v>
      </c>
      <c r="F34" s="7" t="e">
        <f>IF(ΝΕΟΙ!#REF!="","",ΝΕΟΙ!#REF!)</f>
        <v>#REF!</v>
      </c>
      <c r="G34" s="7" t="e">
        <f>IF(ΝΕΟΙ!#REF!="","",ΝΕΟΙ!#REF!)</f>
        <v>#REF!</v>
      </c>
      <c r="H34" s="7" t="e">
        <f>IF(ΝΕΟΙ!#REF!="","",ΝΕΟΙ!#REF!)</f>
        <v>#REF!</v>
      </c>
      <c r="I34" s="7" t="e">
        <f>IF(ΝΕΟΙ!#REF!="","",ΝΕΟΙ!#REF!)</f>
        <v>#REF!</v>
      </c>
      <c r="J34" s="7" t="e">
        <f>IF(ΝΕΟΙ!#REF!="","",ΝΕΟΙ!#REF!)</f>
        <v>#REF!</v>
      </c>
      <c r="K34" s="7" t="e">
        <f>IF(ΝΕΟΙ!#REF!="","",ΝΕΟΙ!#REF!)</f>
        <v>#REF!</v>
      </c>
      <c r="L34" s="8" t="e">
        <f>IF(ΝΕΟΙ!#REF!="","",ΝΕΟΙ!#REF!)</f>
        <v>#REF!</v>
      </c>
      <c r="M34" s="12" t="e">
        <f>IF(ΝΕΟΙ!#REF!="","",ΝΕΟΙ!#REF!)</f>
        <v>#REF!</v>
      </c>
      <c r="N34" s="15"/>
      <c r="O34" s="103"/>
      <c r="P34" s="103"/>
    </row>
    <row r="35" spans="1:17" ht="12.75">
      <c r="A35" s="105"/>
      <c r="B35" s="11" t="e">
        <f>IF(ΝΕΟΙ!#REF!="","",ΝΕΟΙ!#REF!)</f>
        <v>#REF!</v>
      </c>
      <c r="C35" s="16" t="e">
        <f>IF(OR(C34=0,C34=""),0,INT(25.4347*POWER((18-C34),1.81)))</f>
        <v>#REF!</v>
      </c>
      <c r="D35" s="13" t="e">
        <f>IF(OR(D34=0,D34=""),0,INT(0.14354*POWER(((100*D34)-220),1.4)))</f>
        <v>#REF!</v>
      </c>
      <c r="E35" s="13" t="e">
        <f>IF(OR(E34=0,E34=""),0,INT(51.39*POWER((E34-1.5),1.05)))</f>
        <v>#REF!</v>
      </c>
      <c r="F35" s="13" t="e">
        <f>IF(OR(F34=0,F34=""),0,INT(0.8465*POWER(((100*F34)-75),1.42)))</f>
        <v>#REF!</v>
      </c>
      <c r="G35" s="16" t="e">
        <f>IF(OR(G34=0,G34=""),0,INT(1.53775*POWER((82-G34),1.81)))</f>
        <v>#REF!</v>
      </c>
      <c r="H35" s="13" t="e">
        <f>IF(OR(H34=0,H34=""),0,INT(5.74352*POWER((28.5-H34),1.92)))</f>
        <v>#REF!</v>
      </c>
      <c r="I35" s="16" t="e">
        <f>IF(OR(I34=0,I34=""),0,INT(12.91*POWER((I34-4),1.1)))</f>
        <v>#REF!</v>
      </c>
      <c r="J35" s="13" t="e">
        <f>IF(OR(J34=0,J34=""),0,INT(0.2797*POWER(((100*J34)-100),1.35)))</f>
        <v>#REF!</v>
      </c>
      <c r="K35" s="16" t="e">
        <f>IF(OR(K34=0,K34=""),0,INT(10.14*POWER((K34-7),1.08)))</f>
        <v>#REF!</v>
      </c>
      <c r="L35" s="106" t="e">
        <f>IF(OR(L34=0,L34=""),0,IF(M34&lt;&gt;0,INT(0.03768*POWER((480-(M34+60*L34)),1.85)),0))</f>
        <v>#REF!</v>
      </c>
      <c r="M35" s="107"/>
      <c r="N35" s="14" t="e">
        <f>SUM(C35:M35)</f>
        <v>#REF!</v>
      </c>
      <c r="O35" s="103"/>
      <c r="P35" s="103"/>
      <c r="Q35" s="4"/>
    </row>
    <row r="36" spans="1:16" ht="12.75">
      <c r="A36" s="104">
        <v>17</v>
      </c>
      <c r="B36" s="10" t="e">
        <f>IF(ΝΕΟΙ!#REF!="","",ΝΕΟΙ!#REF!)</f>
        <v>#REF!</v>
      </c>
      <c r="C36" s="7" t="e">
        <f>IF(ΝΕΟΙ!#REF!="","",ΝΕΟΙ!#REF!)</f>
        <v>#REF!</v>
      </c>
      <c r="D36" s="7" t="e">
        <f>IF(ΝΕΟΙ!#REF!="","",ΝΕΟΙ!#REF!)</f>
        <v>#REF!</v>
      </c>
      <c r="E36" s="7" t="e">
        <f>IF(ΝΕΟΙ!#REF!="","",ΝΕΟΙ!#REF!)</f>
        <v>#REF!</v>
      </c>
      <c r="F36" s="7" t="e">
        <f>IF(ΝΕΟΙ!#REF!="","",ΝΕΟΙ!#REF!)</f>
        <v>#REF!</v>
      </c>
      <c r="G36" s="7" t="e">
        <f>IF(ΝΕΟΙ!#REF!="","",ΝΕΟΙ!#REF!)</f>
        <v>#REF!</v>
      </c>
      <c r="H36" s="7" t="e">
        <f>IF(ΝΕΟΙ!#REF!="","",ΝΕΟΙ!#REF!)</f>
        <v>#REF!</v>
      </c>
      <c r="I36" s="7" t="e">
        <f>IF(ΝΕΟΙ!#REF!="","",ΝΕΟΙ!#REF!)</f>
        <v>#REF!</v>
      </c>
      <c r="J36" s="7" t="e">
        <f>IF(ΝΕΟΙ!#REF!="","",ΝΕΟΙ!#REF!)</f>
        <v>#REF!</v>
      </c>
      <c r="K36" s="7" t="e">
        <f>IF(ΝΕΟΙ!#REF!="","",ΝΕΟΙ!#REF!)</f>
        <v>#REF!</v>
      </c>
      <c r="L36" s="7" t="e">
        <f>IF(ΝΕΟΙ!#REF!="","",ΝΕΟΙ!#REF!)</f>
        <v>#REF!</v>
      </c>
      <c r="M36" s="7" t="e">
        <f>IF(ΝΕΟΙ!#REF!="","",ΝΕΟΙ!#REF!)</f>
        <v>#REF!</v>
      </c>
      <c r="N36" s="15"/>
      <c r="O36" s="103"/>
      <c r="P36" s="103"/>
    </row>
    <row r="37" spans="1:16" ht="12.75">
      <c r="A37" s="105"/>
      <c r="B37" s="11" t="e">
        <f>IF(ΝΕΟΙ!#REF!="","",ΝΕΟΙ!#REF!)</f>
        <v>#REF!</v>
      </c>
      <c r="C37" s="16" t="e">
        <f>IF(OR(C36=0,C36=""),0,INT(25.4347*POWER((18-C36),1.81)))</f>
        <v>#REF!</v>
      </c>
      <c r="D37" s="13" t="e">
        <f>IF(OR(D36=0,D36=""),0,INT(0.14354*POWER(((100*D36)-220),1.4)))</f>
        <v>#REF!</v>
      </c>
      <c r="E37" s="13" t="e">
        <f>IF(OR(E36=0,E36=""),0,INT(51.39*POWER((E36-1.5),1.05)))</f>
        <v>#REF!</v>
      </c>
      <c r="F37" s="13" t="e">
        <f>IF(OR(F36=0,F36=""),0,INT(0.8465*POWER(((100*F36)-75),1.42)))</f>
        <v>#REF!</v>
      </c>
      <c r="G37" s="16" t="e">
        <f>IF(OR(G36=0,G36=""),0,INT(1.53775*POWER((82-G36),1.81)))</f>
        <v>#REF!</v>
      </c>
      <c r="H37" s="13" t="e">
        <f>IF(OR(H36=0,H36=""),0,INT(5.74352*POWER((28.5-H36),1.92)))</f>
        <v>#REF!</v>
      </c>
      <c r="I37" s="16" t="e">
        <f>IF(OR(I36=0,I36=""),0,INT(12.91*POWER((I36-4),1.1)))</f>
        <v>#REF!</v>
      </c>
      <c r="J37" s="13" t="e">
        <f>IF(OR(J36=0,J36=""),0,INT(0.2797*POWER(((100*J36)-100),1.35)))</f>
        <v>#REF!</v>
      </c>
      <c r="K37" s="16" t="e">
        <f>IF(OR(K36=0,K36=""),0,INT(10.14*POWER((K36-7),1.08)))</f>
        <v>#REF!</v>
      </c>
      <c r="L37" s="106" t="e">
        <f>IF(OR(L36=0,L36=""),0,IF(M36&lt;&gt;0,INT(0.03768*POWER((480-(M36+60*L36)),1.85)),0))</f>
        <v>#REF!</v>
      </c>
      <c r="M37" s="107"/>
      <c r="N37" s="14" t="e">
        <f>SUM(C37:M37)</f>
        <v>#REF!</v>
      </c>
      <c r="O37" s="103"/>
      <c r="P37" s="103"/>
    </row>
    <row r="38" spans="1:16" ht="12.75">
      <c r="A38" s="104">
        <v>18</v>
      </c>
      <c r="B38" s="10" t="e">
        <f>IF(ΝΕΟΙ!#REF!="","",ΝΕΟΙ!#REF!)</f>
        <v>#REF!</v>
      </c>
      <c r="C38" s="7" t="e">
        <f>IF(ΝΕΟΙ!#REF!="","",ΝΕΟΙ!#REF!)</f>
        <v>#REF!</v>
      </c>
      <c r="D38" s="7" t="e">
        <f>IF(ΝΕΟΙ!#REF!="","",ΝΕΟΙ!#REF!)</f>
        <v>#REF!</v>
      </c>
      <c r="E38" s="7" t="e">
        <f>IF(ΝΕΟΙ!#REF!="","",ΝΕΟΙ!#REF!)</f>
        <v>#REF!</v>
      </c>
      <c r="F38" s="7" t="e">
        <f>IF(ΝΕΟΙ!#REF!="","",ΝΕΟΙ!#REF!)</f>
        <v>#REF!</v>
      </c>
      <c r="G38" s="7" t="e">
        <f>IF(ΝΕΟΙ!#REF!="","",ΝΕΟΙ!#REF!)</f>
        <v>#REF!</v>
      </c>
      <c r="H38" s="7" t="e">
        <f>IF(ΝΕΟΙ!#REF!="","",ΝΕΟΙ!#REF!)</f>
        <v>#REF!</v>
      </c>
      <c r="I38" s="7" t="e">
        <f>IF(ΝΕΟΙ!#REF!="","",ΝΕΟΙ!#REF!)</f>
        <v>#REF!</v>
      </c>
      <c r="J38" s="7" t="e">
        <f>IF(ΝΕΟΙ!#REF!="","",ΝΕΟΙ!#REF!)</f>
        <v>#REF!</v>
      </c>
      <c r="K38" s="7" t="e">
        <f>IF(ΝΕΟΙ!#REF!="","",ΝΕΟΙ!#REF!)</f>
        <v>#REF!</v>
      </c>
      <c r="L38" s="7" t="e">
        <f>IF(ΝΕΟΙ!#REF!="","",ΝΕΟΙ!#REF!)</f>
        <v>#REF!</v>
      </c>
      <c r="M38" s="7" t="e">
        <f>IF(ΝΕΟΙ!#REF!="","",ΝΕΟΙ!#REF!)</f>
        <v>#REF!</v>
      </c>
      <c r="N38" s="15"/>
      <c r="O38" s="103"/>
      <c r="P38" s="103"/>
    </row>
    <row r="39" spans="1:16" ht="12.75">
      <c r="A39" s="105"/>
      <c r="B39" s="11" t="e">
        <f>IF(ΝΕΟΙ!#REF!="","",ΝΕΟΙ!#REF!)</f>
        <v>#REF!</v>
      </c>
      <c r="C39" s="16" t="e">
        <f>IF(OR(C38=0,C38=""),0,INT(25.4347*POWER((18-C38),1.81)))</f>
        <v>#REF!</v>
      </c>
      <c r="D39" s="13" t="e">
        <f>IF(OR(D38=0,D38=""),0,INT(0.14354*POWER(((100*D38)-220),1.4)))</f>
        <v>#REF!</v>
      </c>
      <c r="E39" s="13" t="e">
        <f>IF(OR(E38=0,E38=""),0,INT(51.39*POWER((E38-1.5),1.05)))</f>
        <v>#REF!</v>
      </c>
      <c r="F39" s="13" t="e">
        <f>IF(OR(F38=0,F38=""),0,INT(0.8465*POWER(((100*F38)-75),1.42)))</f>
        <v>#REF!</v>
      </c>
      <c r="G39" s="16" t="e">
        <f>IF(OR(G38=0,G38=""),0,INT(1.53775*POWER((82-G38),1.81)))</f>
        <v>#REF!</v>
      </c>
      <c r="H39" s="13" t="e">
        <f>IF(OR(H38=0,H38=""),0,INT(5.74352*POWER((28.5-H38),1.92)))</f>
        <v>#REF!</v>
      </c>
      <c r="I39" s="16" t="e">
        <f>IF(OR(I38=0,I38=""),0,INT(12.91*POWER((I38-4),1.1)))</f>
        <v>#REF!</v>
      </c>
      <c r="J39" s="13" t="e">
        <f>IF(OR(J38=0,J38=""),0,INT(0.2797*POWER(((100*J38)-100),1.35)))</f>
        <v>#REF!</v>
      </c>
      <c r="K39" s="16" t="e">
        <f>IF(OR(K38=0,K38=""),0,INT(10.14*POWER((K38-7),1.08)))</f>
        <v>#REF!</v>
      </c>
      <c r="L39" s="106" t="e">
        <f>IF(OR(L38=0,L38=""),0,IF(M38&lt;&gt;0,INT(0.03768*POWER((480-(M38+60*L38)),1.85)),0))</f>
        <v>#REF!</v>
      </c>
      <c r="M39" s="107"/>
      <c r="N39" s="14" t="e">
        <f>SUM(C39:M39)</f>
        <v>#REF!</v>
      </c>
      <c r="O39" s="103"/>
      <c r="P39" s="103"/>
    </row>
    <row r="40" spans="1:16" ht="12.75">
      <c r="A40" s="104">
        <v>19</v>
      </c>
      <c r="B40" s="10" t="e">
        <f>IF(ΝΕΟΙ!#REF!="","",ΝΕΟΙ!#REF!)</f>
        <v>#REF!</v>
      </c>
      <c r="C40" s="7" t="e">
        <f>IF(ΝΕΟΙ!#REF!="","",ΝΕΟΙ!#REF!)</f>
        <v>#REF!</v>
      </c>
      <c r="D40" s="7" t="e">
        <f>IF(ΝΕΟΙ!#REF!="","",ΝΕΟΙ!#REF!)</f>
        <v>#REF!</v>
      </c>
      <c r="E40" s="7" t="e">
        <f>IF(ΝΕΟΙ!#REF!="","",ΝΕΟΙ!#REF!)</f>
        <v>#REF!</v>
      </c>
      <c r="F40" s="7" t="e">
        <f>IF(ΝΕΟΙ!#REF!="","",ΝΕΟΙ!#REF!)</f>
        <v>#REF!</v>
      </c>
      <c r="G40" s="7" t="e">
        <f>IF(ΝΕΟΙ!#REF!="","",ΝΕΟΙ!#REF!)</f>
        <v>#REF!</v>
      </c>
      <c r="H40" s="7" t="e">
        <f>IF(ΝΕΟΙ!#REF!="","",ΝΕΟΙ!#REF!)</f>
        <v>#REF!</v>
      </c>
      <c r="I40" s="7" t="e">
        <f>IF(ΝΕΟΙ!#REF!="","",ΝΕΟΙ!#REF!)</f>
        <v>#REF!</v>
      </c>
      <c r="J40" s="7" t="e">
        <f>IF(ΝΕΟΙ!#REF!="","",ΝΕΟΙ!#REF!)</f>
        <v>#REF!</v>
      </c>
      <c r="K40" s="7" t="e">
        <f>IF(ΝΕΟΙ!#REF!="","",ΝΕΟΙ!#REF!)</f>
        <v>#REF!</v>
      </c>
      <c r="L40" s="7" t="e">
        <f>IF(ΝΕΟΙ!#REF!="","",ΝΕΟΙ!#REF!)</f>
        <v>#REF!</v>
      </c>
      <c r="M40" s="7" t="e">
        <f>IF(ΝΕΟΙ!#REF!="","",ΝΕΟΙ!#REF!)</f>
        <v>#REF!</v>
      </c>
      <c r="N40" s="15"/>
      <c r="O40" s="103"/>
      <c r="P40" s="103"/>
    </row>
    <row r="41" spans="1:16" ht="12.75">
      <c r="A41" s="105"/>
      <c r="B41" s="11" t="e">
        <f>IF(ΝΕΟΙ!#REF!="","",ΝΕΟΙ!#REF!)</f>
        <v>#REF!</v>
      </c>
      <c r="C41" s="16" t="e">
        <f>IF(OR(C40=0,C40=""),0,INT(25.4347*POWER((18-C40),1.81)))</f>
        <v>#REF!</v>
      </c>
      <c r="D41" s="13" t="e">
        <f>IF(OR(D40=0,D40=""),0,INT(0.14354*POWER(((100*D40)-220),1.4)))</f>
        <v>#REF!</v>
      </c>
      <c r="E41" s="13" t="e">
        <f>IF(OR(E40=0,E40=""),0,INT(51.39*POWER((E40-1.5),1.05)))</f>
        <v>#REF!</v>
      </c>
      <c r="F41" s="13" t="e">
        <f>IF(OR(F40=0,F40=""),0,INT(0.8465*POWER(((100*F40)-75),1.42)))</f>
        <v>#REF!</v>
      </c>
      <c r="G41" s="16" t="e">
        <f>IF(OR(G40=0,G40=""),0,INT(1.53775*POWER((82-G40),1.81)))</f>
        <v>#REF!</v>
      </c>
      <c r="H41" s="13" t="e">
        <f>IF(OR(H40=0,H40=""),0,INT(5.74352*POWER((28.5-H40),1.92)))</f>
        <v>#REF!</v>
      </c>
      <c r="I41" s="16" t="e">
        <f>IF(OR(I40=0,I40=""),0,INT(12.91*POWER((I40-4),1.1)))</f>
        <v>#REF!</v>
      </c>
      <c r="J41" s="13" t="e">
        <f>IF(OR(J40=0,J40=""),0,INT(0.2797*POWER(((100*J40)-100),1.35)))</f>
        <v>#REF!</v>
      </c>
      <c r="K41" s="16" t="e">
        <f>IF(OR(K40=0,K40=""),0,INT(10.14*POWER((K40-7),1.08)))</f>
        <v>#REF!</v>
      </c>
      <c r="L41" s="106" t="e">
        <f>IF(OR(L40=0,L40=""),0,IF(M40&lt;&gt;0,INT(0.03768*POWER((480-(M40+60*L40)),1.85)),0))</f>
        <v>#REF!</v>
      </c>
      <c r="M41" s="107"/>
      <c r="N41" s="14" t="e">
        <f>SUM(C41:M41)</f>
        <v>#REF!</v>
      </c>
      <c r="O41" s="103"/>
      <c r="P41" s="103"/>
    </row>
    <row r="42" spans="1:16" ht="12.75">
      <c r="A42" s="104">
        <v>20</v>
      </c>
      <c r="B42" s="10" t="e">
        <f>IF(ΝΕΟΙ!#REF!="","",ΝΕΟΙ!#REF!)</f>
        <v>#REF!</v>
      </c>
      <c r="C42" s="7" t="e">
        <f>IF(ΝΕΟΙ!#REF!="","",ΝΕΟΙ!#REF!)</f>
        <v>#REF!</v>
      </c>
      <c r="D42" s="7" t="e">
        <f>IF(ΝΕΟΙ!#REF!="","",ΝΕΟΙ!#REF!)</f>
        <v>#REF!</v>
      </c>
      <c r="E42" s="7" t="e">
        <f>IF(ΝΕΟΙ!#REF!="","",ΝΕΟΙ!#REF!)</f>
        <v>#REF!</v>
      </c>
      <c r="F42" s="7" t="e">
        <f>IF(ΝΕΟΙ!#REF!="","",ΝΕΟΙ!#REF!)</f>
        <v>#REF!</v>
      </c>
      <c r="G42" s="7" t="e">
        <f>IF(ΝΕΟΙ!#REF!="","",ΝΕΟΙ!#REF!)</f>
        <v>#REF!</v>
      </c>
      <c r="H42" s="7" t="e">
        <f>IF(ΝΕΟΙ!#REF!="","",ΝΕΟΙ!#REF!)</f>
        <v>#REF!</v>
      </c>
      <c r="I42" s="7" t="e">
        <f>IF(ΝΕΟΙ!#REF!="","",ΝΕΟΙ!#REF!)</f>
        <v>#REF!</v>
      </c>
      <c r="J42" s="7" t="e">
        <f>IF(ΝΕΟΙ!#REF!="","",ΝΕΟΙ!#REF!)</f>
        <v>#REF!</v>
      </c>
      <c r="K42" s="7" t="e">
        <f>IF(ΝΕΟΙ!#REF!="","",ΝΕΟΙ!#REF!)</f>
        <v>#REF!</v>
      </c>
      <c r="L42" s="7" t="e">
        <f>IF(ΝΕΟΙ!#REF!="","",ΝΕΟΙ!#REF!)</f>
        <v>#REF!</v>
      </c>
      <c r="M42" s="7" t="e">
        <f>IF(ΝΕΟΙ!#REF!="","",ΝΕΟΙ!#REF!)</f>
        <v>#REF!</v>
      </c>
      <c r="N42" s="15"/>
      <c r="O42" s="103"/>
      <c r="P42" s="103"/>
    </row>
    <row r="43" spans="1:16" ht="12.75">
      <c r="A43" s="105"/>
      <c r="B43" s="11" t="e">
        <f>IF(ΝΕΟΙ!#REF!="","",ΝΕΟΙ!#REF!)</f>
        <v>#REF!</v>
      </c>
      <c r="C43" s="16" t="e">
        <f>IF(OR(C42=0,C42=""),0,INT(25.4347*POWER((18-C42),1.81)))</f>
        <v>#REF!</v>
      </c>
      <c r="D43" s="13" t="e">
        <f>IF(OR(D42=0,D42=""),0,INT(0.14354*POWER(((100*D42)-220),1.4)))</f>
        <v>#REF!</v>
      </c>
      <c r="E43" s="13" t="e">
        <f>IF(OR(E42=0,E42=""),0,INT(51.39*POWER((E42-1.5),1.05)))</f>
        <v>#REF!</v>
      </c>
      <c r="F43" s="13" t="e">
        <f>IF(OR(F42=0,F42=""),0,INT(0.8465*POWER(((100*F42)-75),1.42)))</f>
        <v>#REF!</v>
      </c>
      <c r="G43" s="16" t="e">
        <f>IF(OR(G42=0,G42=""),0,INT(1.53775*POWER((82-G42),1.81)))</f>
        <v>#REF!</v>
      </c>
      <c r="H43" s="13" t="e">
        <f>IF(OR(H42=0,H42=""),0,INT(5.74352*POWER((28.5-H42),1.92)))</f>
        <v>#REF!</v>
      </c>
      <c r="I43" s="16" t="e">
        <f>IF(OR(I42=0,I42=""),0,INT(12.91*POWER((I42-4),1.1)))</f>
        <v>#REF!</v>
      </c>
      <c r="J43" s="13" t="e">
        <f>IF(OR(J42=0,J42=""),0,INT(0.2797*POWER(((100*J42)-100),1.35)))</f>
        <v>#REF!</v>
      </c>
      <c r="K43" s="16" t="e">
        <f>IF(OR(K42=0,K42=""),0,INT(10.14*POWER((K42-7),1.08)))</f>
        <v>#REF!</v>
      </c>
      <c r="L43" s="106" t="e">
        <f>IF(OR(L42=0,L42=""),0,IF(M42&lt;&gt;0,INT(0.03768*POWER((480-(M42+60*L42)),1.85)),0))</f>
        <v>#REF!</v>
      </c>
      <c r="M43" s="107"/>
      <c r="N43" s="14" t="e">
        <f>SUM(C43:M43)</f>
        <v>#REF!</v>
      </c>
      <c r="O43" s="103"/>
      <c r="P43" s="103"/>
    </row>
    <row r="44" spans="1:16" ht="12.75">
      <c r="A44" s="104">
        <v>21</v>
      </c>
      <c r="B44" s="10" t="e">
        <f>IF(ΝΕΟΙ!#REF!="","",ΝΕΟΙ!#REF!)</f>
        <v>#REF!</v>
      </c>
      <c r="C44" s="7" t="e">
        <f>IF(ΝΕΟΙ!#REF!="","",ΝΕΟΙ!#REF!)</f>
        <v>#REF!</v>
      </c>
      <c r="D44" s="7" t="e">
        <f>IF(ΝΕΟΙ!#REF!="","",ΝΕΟΙ!#REF!)</f>
        <v>#REF!</v>
      </c>
      <c r="E44" s="7" t="e">
        <f>IF(ΝΕΟΙ!#REF!="","",ΝΕΟΙ!#REF!)</f>
        <v>#REF!</v>
      </c>
      <c r="F44" s="7" t="e">
        <f>IF(ΝΕΟΙ!#REF!="","",ΝΕΟΙ!#REF!)</f>
        <v>#REF!</v>
      </c>
      <c r="G44" s="7" t="e">
        <f>IF(ΝΕΟΙ!#REF!="","",ΝΕΟΙ!#REF!)</f>
        <v>#REF!</v>
      </c>
      <c r="H44" s="7" t="e">
        <f>IF(ΝΕΟΙ!#REF!="","",ΝΕΟΙ!#REF!)</f>
        <v>#REF!</v>
      </c>
      <c r="I44" s="7" t="e">
        <f>IF(ΝΕΟΙ!#REF!="","",ΝΕΟΙ!#REF!)</f>
        <v>#REF!</v>
      </c>
      <c r="J44" s="7" t="e">
        <f>IF(ΝΕΟΙ!#REF!="","",ΝΕΟΙ!#REF!)</f>
        <v>#REF!</v>
      </c>
      <c r="K44" s="7" t="e">
        <f>IF(ΝΕΟΙ!#REF!="","",ΝΕΟΙ!#REF!)</f>
        <v>#REF!</v>
      </c>
      <c r="L44" s="7" t="e">
        <f>IF(ΝΕΟΙ!#REF!="","",ΝΕΟΙ!#REF!)</f>
        <v>#REF!</v>
      </c>
      <c r="M44" s="7" t="e">
        <f>IF(ΝΕΟΙ!#REF!="","",ΝΕΟΙ!#REF!)</f>
        <v>#REF!</v>
      </c>
      <c r="N44" s="15"/>
      <c r="O44" s="103"/>
      <c r="P44" s="103"/>
    </row>
    <row r="45" spans="1:16" ht="12.75">
      <c r="A45" s="105"/>
      <c r="B45" s="11" t="e">
        <f>IF(ΝΕΟΙ!#REF!="","",ΝΕΟΙ!#REF!)</f>
        <v>#REF!</v>
      </c>
      <c r="C45" s="16" t="e">
        <f>IF(OR(C44=0,C44=""),0,INT(25.4347*POWER((18-C44),1.81)))</f>
        <v>#REF!</v>
      </c>
      <c r="D45" s="13" t="e">
        <f>IF(OR(D44=0,D44=""),0,INT(0.14354*POWER(((100*D44)-220),1.4)))</f>
        <v>#REF!</v>
      </c>
      <c r="E45" s="13" t="e">
        <f>IF(OR(E44=0,E44=""),0,INT(51.39*POWER((E44-1.5),1.05)))</f>
        <v>#REF!</v>
      </c>
      <c r="F45" s="13" t="e">
        <f>IF(OR(F44=0,F44=""),0,INT(0.8465*POWER(((100*F44)-75),1.42)))</f>
        <v>#REF!</v>
      </c>
      <c r="G45" s="16" t="e">
        <f>IF(OR(G44=0,G44=""),0,INT(1.53775*POWER((82-G44),1.81)))</f>
        <v>#REF!</v>
      </c>
      <c r="H45" s="13" t="e">
        <f>IF(OR(H44=0,H44=""),0,INT(5.74352*POWER((28.5-H44),1.92)))</f>
        <v>#REF!</v>
      </c>
      <c r="I45" s="16" t="e">
        <f>IF(OR(I44=0,I44=""),0,INT(12.91*POWER((I44-4),1.1)))</f>
        <v>#REF!</v>
      </c>
      <c r="J45" s="13" t="e">
        <f>IF(OR(J44=0,J44=""),0,INT(0.2797*POWER(((100*J44)-100),1.35)))</f>
        <v>#REF!</v>
      </c>
      <c r="K45" s="16" t="e">
        <f>IF(OR(K44=0,K44=""),0,INT(10.14*POWER((K44-7),1.08)))</f>
        <v>#REF!</v>
      </c>
      <c r="L45" s="106" t="e">
        <f>IF(OR(L44=0,L44=""),0,IF(M44&lt;&gt;0,INT(0.03768*POWER((480-(M44+60*L44)),1.85)),0))</f>
        <v>#REF!</v>
      </c>
      <c r="M45" s="107"/>
      <c r="N45" s="14" t="e">
        <f>SUM(C45:M45)</f>
        <v>#REF!</v>
      </c>
      <c r="O45" s="103"/>
      <c r="P45" s="103"/>
    </row>
    <row r="46" spans="1:16" ht="12.75">
      <c r="A46" s="104">
        <v>22</v>
      </c>
      <c r="B46" s="10" t="e">
        <f>IF(ΝΕΟΙ!#REF!="","",ΝΕΟΙ!#REF!)</f>
        <v>#REF!</v>
      </c>
      <c r="C46" s="7" t="e">
        <f>IF(ΝΕΟΙ!#REF!="","",ΝΕΟΙ!#REF!)</f>
        <v>#REF!</v>
      </c>
      <c r="D46" s="7" t="e">
        <f>IF(ΝΕΟΙ!#REF!="","",ΝΕΟΙ!#REF!)</f>
        <v>#REF!</v>
      </c>
      <c r="E46" s="7" t="e">
        <f>IF(ΝΕΟΙ!#REF!="","",ΝΕΟΙ!#REF!)</f>
        <v>#REF!</v>
      </c>
      <c r="F46" s="7" t="e">
        <f>IF(ΝΕΟΙ!#REF!="","",ΝΕΟΙ!#REF!)</f>
        <v>#REF!</v>
      </c>
      <c r="G46" s="7" t="e">
        <f>IF(ΝΕΟΙ!#REF!="","",ΝΕΟΙ!#REF!)</f>
        <v>#REF!</v>
      </c>
      <c r="H46" s="7" t="e">
        <f>IF(ΝΕΟΙ!#REF!="","",ΝΕΟΙ!#REF!)</f>
        <v>#REF!</v>
      </c>
      <c r="I46" s="7" t="e">
        <f>IF(ΝΕΟΙ!#REF!="","",ΝΕΟΙ!#REF!)</f>
        <v>#REF!</v>
      </c>
      <c r="J46" s="7" t="e">
        <f>IF(ΝΕΟΙ!#REF!="","",ΝΕΟΙ!#REF!)</f>
        <v>#REF!</v>
      </c>
      <c r="K46" s="7" t="e">
        <f>IF(ΝΕΟΙ!#REF!="","",ΝΕΟΙ!#REF!)</f>
        <v>#REF!</v>
      </c>
      <c r="L46" s="7" t="e">
        <f>IF(ΝΕΟΙ!#REF!="","",ΝΕΟΙ!#REF!)</f>
        <v>#REF!</v>
      </c>
      <c r="M46" s="7" t="e">
        <f>IF(ΝΕΟΙ!#REF!="","",ΝΕΟΙ!#REF!)</f>
        <v>#REF!</v>
      </c>
      <c r="N46" s="15"/>
      <c r="O46" s="103"/>
      <c r="P46" s="103"/>
    </row>
    <row r="47" spans="1:16" ht="12.75">
      <c r="A47" s="105"/>
      <c r="B47" s="11" t="e">
        <f>IF(ΝΕΟΙ!#REF!="","",ΝΕΟΙ!#REF!)</f>
        <v>#REF!</v>
      </c>
      <c r="C47" s="16" t="e">
        <f>IF(OR(C46=0,C46=""),0,INT(25.4347*POWER((18-C46),1.81)))</f>
        <v>#REF!</v>
      </c>
      <c r="D47" s="13" t="e">
        <f>IF(OR(D46=0,D46=""),0,INT(0.14354*POWER(((100*D46)-220),1.4)))</f>
        <v>#REF!</v>
      </c>
      <c r="E47" s="13" t="e">
        <f>IF(OR(E46=0,E46=""),0,INT(51.39*POWER((E46-1.5),1.05)))</f>
        <v>#REF!</v>
      </c>
      <c r="F47" s="13" t="e">
        <f>IF(OR(F46=0,F46=""),0,INT(0.8465*POWER(((100*F46)-75),1.42)))</f>
        <v>#REF!</v>
      </c>
      <c r="G47" s="16" t="e">
        <f>IF(OR(G46=0,G46=""),0,INT(1.53775*POWER((82-G46),1.81)))</f>
        <v>#REF!</v>
      </c>
      <c r="H47" s="13" t="e">
        <f>IF(OR(H46=0,H46=""),0,INT(5.74352*POWER((28.5-H46),1.92)))</f>
        <v>#REF!</v>
      </c>
      <c r="I47" s="16" t="e">
        <f>IF(OR(I46=0,I46=""),0,INT(12.91*POWER((I46-4),1.1)))</f>
        <v>#REF!</v>
      </c>
      <c r="J47" s="13" t="e">
        <f>IF(OR(J46=0,J46=""),0,INT(0.2797*POWER(((100*J46)-100),1.35)))</f>
        <v>#REF!</v>
      </c>
      <c r="K47" s="16" t="e">
        <f>IF(OR(K46=0,K46=""),0,INT(10.14*POWER((K46-7),1.08)))</f>
        <v>#REF!</v>
      </c>
      <c r="L47" s="106" t="e">
        <f>IF(OR(L46=0,L46=""),0,IF(M46&lt;&gt;0,INT(0.03768*POWER((480-(M46+60*L46)),1.85)),0))</f>
        <v>#REF!</v>
      </c>
      <c r="M47" s="107"/>
      <c r="N47" s="14" t="e">
        <f>SUM(C47:M47)</f>
        <v>#REF!</v>
      </c>
      <c r="O47" s="103"/>
      <c r="P47" s="103"/>
    </row>
    <row r="48" spans="1:16" ht="12.75">
      <c r="A48" s="104">
        <v>23</v>
      </c>
      <c r="B48" s="10" t="e">
        <f>IF(ΝΕΟΙ!#REF!="","",ΝΕΟΙ!#REF!)</f>
        <v>#REF!</v>
      </c>
      <c r="C48" s="7" t="e">
        <f>IF(ΝΕΟΙ!#REF!="","",ΝΕΟΙ!#REF!)</f>
        <v>#REF!</v>
      </c>
      <c r="D48" s="7" t="e">
        <f>IF(ΝΕΟΙ!#REF!="","",ΝΕΟΙ!#REF!)</f>
        <v>#REF!</v>
      </c>
      <c r="E48" s="7" t="e">
        <f>IF(ΝΕΟΙ!#REF!="","",ΝΕΟΙ!#REF!)</f>
        <v>#REF!</v>
      </c>
      <c r="F48" s="7" t="e">
        <f>IF(ΝΕΟΙ!#REF!="","",ΝΕΟΙ!#REF!)</f>
        <v>#REF!</v>
      </c>
      <c r="G48" s="7" t="e">
        <f>IF(ΝΕΟΙ!#REF!="","",ΝΕΟΙ!#REF!)</f>
        <v>#REF!</v>
      </c>
      <c r="H48" s="7" t="e">
        <f>IF(ΝΕΟΙ!#REF!="","",ΝΕΟΙ!#REF!)</f>
        <v>#REF!</v>
      </c>
      <c r="I48" s="7" t="e">
        <f>IF(ΝΕΟΙ!#REF!="","",ΝΕΟΙ!#REF!)</f>
        <v>#REF!</v>
      </c>
      <c r="J48" s="7" t="e">
        <f>IF(ΝΕΟΙ!#REF!="","",ΝΕΟΙ!#REF!)</f>
        <v>#REF!</v>
      </c>
      <c r="K48" s="7" t="e">
        <f>IF(ΝΕΟΙ!#REF!="","",ΝΕΟΙ!#REF!)</f>
        <v>#REF!</v>
      </c>
      <c r="L48" s="7" t="e">
        <f>IF(ΝΕΟΙ!#REF!="","",ΝΕΟΙ!#REF!)</f>
        <v>#REF!</v>
      </c>
      <c r="M48" s="7" t="e">
        <f>IF(ΝΕΟΙ!#REF!="","",ΝΕΟΙ!#REF!)</f>
        <v>#REF!</v>
      </c>
      <c r="N48" s="15"/>
      <c r="O48" s="103"/>
      <c r="P48" s="103"/>
    </row>
    <row r="49" spans="1:16" ht="12.75">
      <c r="A49" s="105"/>
      <c r="B49" s="11" t="e">
        <f>IF(ΝΕΟΙ!#REF!="","",ΝΕΟΙ!#REF!)</f>
        <v>#REF!</v>
      </c>
      <c r="C49" s="16" t="e">
        <f>IF(OR(C48=0,C48=""),0,INT(25.4347*POWER((18-C48),1.81)))</f>
        <v>#REF!</v>
      </c>
      <c r="D49" s="13" t="e">
        <f>IF(OR(D48=0,D48=""),0,INT(0.14354*POWER(((100*D48)-220),1.4)))</f>
        <v>#REF!</v>
      </c>
      <c r="E49" s="13" t="e">
        <f>IF(OR(E48=0,E48=""),0,INT(51.39*POWER((E48-1.5),1.05)))</f>
        <v>#REF!</v>
      </c>
      <c r="F49" s="13" t="e">
        <f>IF(OR(F48=0,F48=""),0,INT(0.8465*POWER(((100*F48)-75),1.42)))</f>
        <v>#REF!</v>
      </c>
      <c r="G49" s="16" t="e">
        <f>IF(OR(G48=0,G48=""),0,INT(1.53775*POWER((82-G48),1.81)))</f>
        <v>#REF!</v>
      </c>
      <c r="H49" s="13" t="e">
        <f>IF(OR(H48=0,H48=""),0,INT(5.74352*POWER((28.5-H48),1.92)))</f>
        <v>#REF!</v>
      </c>
      <c r="I49" s="16" t="e">
        <f>IF(OR(I48=0,I48=""),0,INT(12.91*POWER((I48-4),1.1)))</f>
        <v>#REF!</v>
      </c>
      <c r="J49" s="13" t="e">
        <f>IF(OR(J48=0,J48=""),0,INT(0.2797*POWER(((100*J48)-100),1.35)))</f>
        <v>#REF!</v>
      </c>
      <c r="K49" s="16" t="e">
        <f>IF(OR(K48=0,K48=""),0,INT(10.14*POWER((K48-7),1.08)))</f>
        <v>#REF!</v>
      </c>
      <c r="L49" s="106" t="e">
        <f>IF(OR(L48=0,L48=""),0,IF(M48&lt;&gt;0,INT(0.03768*POWER((480-(M48+60*L48)),1.85)),0))</f>
        <v>#REF!</v>
      </c>
      <c r="M49" s="107"/>
      <c r="N49" s="14" t="e">
        <f>SUM(C49:M49)</f>
        <v>#REF!</v>
      </c>
      <c r="O49" s="103"/>
      <c r="P49" s="103"/>
    </row>
    <row r="50" spans="1:16" ht="12.75">
      <c r="A50" s="104">
        <v>24</v>
      </c>
      <c r="B50" s="10" t="e">
        <f>IF(ΝΕΟΙ!#REF!="","",ΝΕΟΙ!#REF!)</f>
        <v>#REF!</v>
      </c>
      <c r="C50" s="7" t="e">
        <f>IF(ΝΕΟΙ!#REF!="","",ΝΕΟΙ!#REF!)</f>
        <v>#REF!</v>
      </c>
      <c r="D50" s="7" t="e">
        <f>IF(ΝΕΟΙ!#REF!="","",ΝΕΟΙ!#REF!)</f>
        <v>#REF!</v>
      </c>
      <c r="E50" s="7" t="e">
        <f>IF(ΝΕΟΙ!#REF!="","",ΝΕΟΙ!#REF!)</f>
        <v>#REF!</v>
      </c>
      <c r="F50" s="7" t="e">
        <f>IF(ΝΕΟΙ!#REF!="","",ΝΕΟΙ!#REF!)</f>
        <v>#REF!</v>
      </c>
      <c r="G50" s="7" t="e">
        <f>IF(ΝΕΟΙ!#REF!="","",ΝΕΟΙ!#REF!)</f>
        <v>#REF!</v>
      </c>
      <c r="H50" s="7" t="e">
        <f>IF(ΝΕΟΙ!#REF!="","",ΝΕΟΙ!#REF!)</f>
        <v>#REF!</v>
      </c>
      <c r="I50" s="7" t="e">
        <f>IF(ΝΕΟΙ!#REF!="","",ΝΕΟΙ!#REF!)</f>
        <v>#REF!</v>
      </c>
      <c r="J50" s="7" t="e">
        <f>IF(ΝΕΟΙ!#REF!="","",ΝΕΟΙ!#REF!)</f>
        <v>#REF!</v>
      </c>
      <c r="K50" s="7" t="e">
        <f>IF(ΝΕΟΙ!#REF!="","",ΝΕΟΙ!#REF!)</f>
        <v>#REF!</v>
      </c>
      <c r="L50" s="7" t="e">
        <f>IF(ΝΕΟΙ!#REF!="","",ΝΕΟΙ!#REF!)</f>
        <v>#REF!</v>
      </c>
      <c r="M50" s="7" t="e">
        <f>IF(ΝΕΟΙ!#REF!="","",ΝΕΟΙ!#REF!)</f>
        <v>#REF!</v>
      </c>
      <c r="N50" s="15"/>
      <c r="O50" s="103"/>
      <c r="P50" s="103"/>
    </row>
    <row r="51" spans="1:16" ht="12.75">
      <c r="A51" s="105"/>
      <c r="B51" s="11" t="e">
        <f>IF(ΝΕΟΙ!#REF!="","",ΝΕΟΙ!#REF!)</f>
        <v>#REF!</v>
      </c>
      <c r="C51" s="16" t="e">
        <f>IF(OR(C50=0,C50=""),0,INT(25.4347*POWER((18-C50),1.81)))</f>
        <v>#REF!</v>
      </c>
      <c r="D51" s="13" t="e">
        <f>IF(OR(D50=0,D50=""),0,INT(0.14354*POWER(((100*D50)-220),1.4)))</f>
        <v>#REF!</v>
      </c>
      <c r="E51" s="13" t="e">
        <f>IF(OR(E50=0,E50=""),0,INT(51.39*POWER((E50-1.5),1.05)))</f>
        <v>#REF!</v>
      </c>
      <c r="F51" s="13" t="e">
        <f>IF(OR(F50=0,F50=""),0,INT(0.8465*POWER(((100*F50)-75),1.42)))</f>
        <v>#REF!</v>
      </c>
      <c r="G51" s="16" t="e">
        <f>IF(OR(G50=0,G50=""),0,INT(1.53775*POWER((82-G50),1.81)))</f>
        <v>#REF!</v>
      </c>
      <c r="H51" s="13" t="e">
        <f>IF(OR(H50=0,H50=""),0,INT(5.74352*POWER((28.5-H50),1.92)))</f>
        <v>#REF!</v>
      </c>
      <c r="I51" s="16" t="e">
        <f>IF(OR(I50=0,I50=""),0,INT(12.91*POWER((I50-4),1.1)))</f>
        <v>#REF!</v>
      </c>
      <c r="J51" s="13" t="e">
        <f>IF(OR(J50=0,J50=""),0,INT(0.2797*POWER(((100*J50)-100),1.35)))</f>
        <v>#REF!</v>
      </c>
      <c r="K51" s="16" t="e">
        <f>IF(OR(K50=0,K50=""),0,INT(10.14*POWER((K50-7),1.08)))</f>
        <v>#REF!</v>
      </c>
      <c r="L51" s="106" t="e">
        <f>IF(OR(L50=0,L50=""),0,IF(M50&lt;&gt;0,INT(0.03768*POWER((480-(M50+60*L50)),1.85)),0))</f>
        <v>#REF!</v>
      </c>
      <c r="M51" s="107"/>
      <c r="N51" s="14" t="e">
        <f>SUM(C51:M51)</f>
        <v>#REF!</v>
      </c>
      <c r="O51" s="103"/>
      <c r="P51" s="103"/>
    </row>
    <row r="52" spans="1:16" ht="12.75">
      <c r="A52" s="104">
        <v>25</v>
      </c>
      <c r="B52" s="10" t="e">
        <f>IF(ΝΕΟΙ!#REF!="","",ΝΕΟΙ!#REF!)</f>
        <v>#REF!</v>
      </c>
      <c r="C52" s="7" t="e">
        <f>IF(ΝΕΟΙ!#REF!="","",ΝΕΟΙ!#REF!)</f>
        <v>#REF!</v>
      </c>
      <c r="D52" s="7" t="e">
        <f>IF(ΝΕΟΙ!#REF!="","",ΝΕΟΙ!#REF!)</f>
        <v>#REF!</v>
      </c>
      <c r="E52" s="7" t="e">
        <f>IF(ΝΕΟΙ!#REF!="","",ΝΕΟΙ!#REF!)</f>
        <v>#REF!</v>
      </c>
      <c r="F52" s="7" t="e">
        <f>IF(ΝΕΟΙ!#REF!="","",ΝΕΟΙ!#REF!)</f>
        <v>#REF!</v>
      </c>
      <c r="G52" s="7" t="e">
        <f>IF(ΝΕΟΙ!#REF!="","",ΝΕΟΙ!#REF!)</f>
        <v>#REF!</v>
      </c>
      <c r="H52" s="7" t="e">
        <f>IF(ΝΕΟΙ!#REF!="","",ΝΕΟΙ!#REF!)</f>
        <v>#REF!</v>
      </c>
      <c r="I52" s="7" t="e">
        <f>IF(ΝΕΟΙ!#REF!="","",ΝΕΟΙ!#REF!)</f>
        <v>#REF!</v>
      </c>
      <c r="J52" s="7" t="e">
        <f>IF(ΝΕΟΙ!#REF!="","",ΝΕΟΙ!#REF!)</f>
        <v>#REF!</v>
      </c>
      <c r="K52" s="7" t="e">
        <f>IF(ΝΕΟΙ!#REF!="","",ΝΕΟΙ!#REF!)</f>
        <v>#REF!</v>
      </c>
      <c r="L52" s="7" t="e">
        <f>IF(ΝΕΟΙ!#REF!="","",ΝΕΟΙ!#REF!)</f>
        <v>#REF!</v>
      </c>
      <c r="M52" s="7" t="e">
        <f>IF(ΝΕΟΙ!#REF!="","",ΝΕΟΙ!#REF!)</f>
        <v>#REF!</v>
      </c>
      <c r="N52" s="15"/>
      <c r="O52" s="103"/>
      <c r="P52" s="103"/>
    </row>
    <row r="53" spans="1:16" ht="12.75">
      <c r="A53" s="105"/>
      <c r="B53" s="11" t="e">
        <f>IF(ΝΕΟΙ!#REF!="","",ΝΕΟΙ!#REF!)</f>
        <v>#REF!</v>
      </c>
      <c r="C53" s="16" t="e">
        <f>IF(OR(C52=0,C52=""),0,INT(25.4347*POWER((18-C52),1.81)))</f>
        <v>#REF!</v>
      </c>
      <c r="D53" s="13" t="e">
        <f>IF(OR(D52=0,D52=""),0,INT(0.14354*POWER(((100*D52)-220),1.4)))</f>
        <v>#REF!</v>
      </c>
      <c r="E53" s="13" t="e">
        <f>IF(OR(E52=0,E52=""),0,INT(51.39*POWER((E52-1.5),1.05)))</f>
        <v>#REF!</v>
      </c>
      <c r="F53" s="13" t="e">
        <f>IF(OR(F52=0,F52=""),0,INT(0.8465*POWER(((100*F52)-75),1.42)))</f>
        <v>#REF!</v>
      </c>
      <c r="G53" s="16" t="e">
        <f>IF(OR(G52=0,G52=""),0,INT(1.53775*POWER((82-G52),1.81)))</f>
        <v>#REF!</v>
      </c>
      <c r="H53" s="13" t="e">
        <f>IF(OR(H52=0,H52=""),0,INT(5.74352*POWER((28.5-H52),1.92)))</f>
        <v>#REF!</v>
      </c>
      <c r="I53" s="16" t="e">
        <f>IF(OR(I52=0,I52=""),0,INT(12.91*POWER((I52-4),1.1)))</f>
        <v>#REF!</v>
      </c>
      <c r="J53" s="13" t="e">
        <f>IF(OR(J52=0,J52=""),0,INT(0.2797*POWER(((100*J52)-100),1.35)))</f>
        <v>#REF!</v>
      </c>
      <c r="K53" s="16" t="e">
        <f>IF(OR(K52=0,K52=""),0,INT(10.14*POWER((K52-7),1.08)))</f>
        <v>#REF!</v>
      </c>
      <c r="L53" s="106" t="e">
        <f>IF(OR(L52=0,L52=""),0,IF(M52&lt;&gt;0,INT(0.03768*POWER((480-(M52+60*L52)),1.85)),0))</f>
        <v>#REF!</v>
      </c>
      <c r="M53" s="107"/>
      <c r="N53" s="14" t="e">
        <f>SUM(C53:M53)</f>
        <v>#REF!</v>
      </c>
      <c r="O53" s="103"/>
      <c r="P53" s="103"/>
    </row>
    <row r="54" spans="1:16" ht="12.75">
      <c r="A54" s="104">
        <v>26</v>
      </c>
      <c r="B54" s="10" t="e">
        <f>IF(ΝΕΟΙ!#REF!="","",ΝΕΟΙ!#REF!)</f>
        <v>#REF!</v>
      </c>
      <c r="C54" s="7" t="e">
        <f>IF(ΝΕΟΙ!#REF!="","",ΝΕΟΙ!#REF!)</f>
        <v>#REF!</v>
      </c>
      <c r="D54" s="7" t="e">
        <f>IF(ΝΕΟΙ!#REF!="","",ΝΕΟΙ!#REF!)</f>
        <v>#REF!</v>
      </c>
      <c r="E54" s="7" t="e">
        <f>IF(ΝΕΟΙ!#REF!="","",ΝΕΟΙ!#REF!)</f>
        <v>#REF!</v>
      </c>
      <c r="F54" s="7" t="e">
        <f>IF(ΝΕΟΙ!#REF!="","",ΝΕΟΙ!#REF!)</f>
        <v>#REF!</v>
      </c>
      <c r="G54" s="7" t="e">
        <f>IF(ΝΕΟΙ!#REF!="","",ΝΕΟΙ!#REF!)</f>
        <v>#REF!</v>
      </c>
      <c r="H54" s="7" t="e">
        <f>IF(ΝΕΟΙ!#REF!="","",ΝΕΟΙ!#REF!)</f>
        <v>#REF!</v>
      </c>
      <c r="I54" s="7" t="e">
        <f>IF(ΝΕΟΙ!#REF!="","",ΝΕΟΙ!#REF!)</f>
        <v>#REF!</v>
      </c>
      <c r="J54" s="7" t="e">
        <f>IF(ΝΕΟΙ!#REF!="","",ΝΕΟΙ!#REF!)</f>
        <v>#REF!</v>
      </c>
      <c r="K54" s="7" t="e">
        <f>IF(ΝΕΟΙ!#REF!="","",ΝΕΟΙ!#REF!)</f>
        <v>#REF!</v>
      </c>
      <c r="L54" s="7" t="e">
        <f>IF(ΝΕΟΙ!#REF!="","",ΝΕΟΙ!#REF!)</f>
        <v>#REF!</v>
      </c>
      <c r="M54" s="7" t="e">
        <f>IF(ΝΕΟΙ!#REF!="","",ΝΕΟΙ!#REF!)</f>
        <v>#REF!</v>
      </c>
      <c r="N54" s="15"/>
      <c r="O54" s="103"/>
      <c r="P54" s="103"/>
    </row>
    <row r="55" spans="1:16" ht="12.75">
      <c r="A55" s="105"/>
      <c r="B55" s="11" t="e">
        <f>IF(ΝΕΟΙ!#REF!="","",ΝΕΟΙ!#REF!)</f>
        <v>#REF!</v>
      </c>
      <c r="C55" s="16" t="e">
        <f>IF(OR(C54=0,C54=""),0,INT(25.4347*POWER((18-C54),1.81)))</f>
        <v>#REF!</v>
      </c>
      <c r="D55" s="13" t="e">
        <f>IF(OR(D54=0,D54=""),0,INT(0.14354*POWER(((100*D54)-220),1.4)))</f>
        <v>#REF!</v>
      </c>
      <c r="E55" s="13" t="e">
        <f>IF(OR(E54=0,E54=""),0,INT(51.39*POWER((E54-1.5),1.05)))</f>
        <v>#REF!</v>
      </c>
      <c r="F55" s="13" t="e">
        <f>IF(OR(F54=0,F54=""),0,INT(0.8465*POWER(((100*F54)-75),1.42)))</f>
        <v>#REF!</v>
      </c>
      <c r="G55" s="16" t="e">
        <f>IF(OR(G54=0,G54=""),0,INT(1.53775*POWER((82-G54),1.81)))</f>
        <v>#REF!</v>
      </c>
      <c r="H55" s="13" t="e">
        <f>IF(OR(H54=0,H54=""),0,INT(5.74352*POWER((28.5-H54),1.92)))</f>
        <v>#REF!</v>
      </c>
      <c r="I55" s="16" t="e">
        <f>IF(OR(I54=0,I54=""),0,INT(12.91*POWER((I54-4),1.1)))</f>
        <v>#REF!</v>
      </c>
      <c r="J55" s="13" t="e">
        <f>IF(OR(J54=0,J54=""),0,INT(0.2797*POWER(((100*J54)-100),1.35)))</f>
        <v>#REF!</v>
      </c>
      <c r="K55" s="16" t="e">
        <f>IF(OR(K54=0,K54=""),0,INT(10.14*POWER((K54-7),1.08)))</f>
        <v>#REF!</v>
      </c>
      <c r="L55" s="106" t="e">
        <f>IF(OR(L54=0,L54=""),0,IF(M54&lt;&gt;0,INT(0.03768*POWER((480-(M54+60*L54)),1.85)),0))</f>
        <v>#REF!</v>
      </c>
      <c r="M55" s="107"/>
      <c r="N55" s="14" t="e">
        <f>SUM(C55:M55)</f>
        <v>#REF!</v>
      </c>
      <c r="O55" s="103"/>
      <c r="P55" s="103"/>
    </row>
    <row r="56" spans="1:16" ht="12.75">
      <c r="A56" s="104">
        <v>27</v>
      </c>
      <c r="B56" s="10" t="e">
        <f>IF(ΝΕΟΙ!#REF!="","",ΝΕΟΙ!#REF!)</f>
        <v>#REF!</v>
      </c>
      <c r="C56" s="7" t="e">
        <f>IF(ΝΕΟΙ!#REF!="","",ΝΕΟΙ!#REF!)</f>
        <v>#REF!</v>
      </c>
      <c r="D56" s="7" t="e">
        <f>IF(ΝΕΟΙ!#REF!="","",ΝΕΟΙ!#REF!)</f>
        <v>#REF!</v>
      </c>
      <c r="E56" s="7" t="e">
        <f>IF(ΝΕΟΙ!#REF!="","",ΝΕΟΙ!#REF!)</f>
        <v>#REF!</v>
      </c>
      <c r="F56" s="7" t="e">
        <f>IF(ΝΕΟΙ!#REF!="","",ΝΕΟΙ!#REF!)</f>
        <v>#REF!</v>
      </c>
      <c r="G56" s="7" t="e">
        <f>IF(ΝΕΟΙ!#REF!="","",ΝΕΟΙ!#REF!)</f>
        <v>#REF!</v>
      </c>
      <c r="H56" s="7" t="e">
        <f>IF(ΝΕΟΙ!#REF!="","",ΝΕΟΙ!#REF!)</f>
        <v>#REF!</v>
      </c>
      <c r="I56" s="7" t="e">
        <f>IF(ΝΕΟΙ!#REF!="","",ΝΕΟΙ!#REF!)</f>
        <v>#REF!</v>
      </c>
      <c r="J56" s="7" t="e">
        <f>IF(ΝΕΟΙ!#REF!="","",ΝΕΟΙ!#REF!)</f>
        <v>#REF!</v>
      </c>
      <c r="K56" s="7" t="e">
        <f>IF(ΝΕΟΙ!#REF!="","",ΝΕΟΙ!#REF!)</f>
        <v>#REF!</v>
      </c>
      <c r="L56" s="7" t="e">
        <f>IF(ΝΕΟΙ!#REF!="","",ΝΕΟΙ!#REF!)</f>
        <v>#REF!</v>
      </c>
      <c r="M56" s="7" t="e">
        <f>IF(ΝΕΟΙ!#REF!="","",ΝΕΟΙ!#REF!)</f>
        <v>#REF!</v>
      </c>
      <c r="N56" s="15"/>
      <c r="O56" s="103"/>
      <c r="P56" s="103"/>
    </row>
    <row r="57" spans="1:16" ht="12.75">
      <c r="A57" s="105"/>
      <c r="B57" s="11" t="e">
        <f>IF(ΝΕΟΙ!#REF!="","",ΝΕΟΙ!#REF!)</f>
        <v>#REF!</v>
      </c>
      <c r="C57" s="16" t="e">
        <f>IF(OR(C56=0,C56=""),0,INT(25.4347*POWER((18-C56),1.81)))</f>
        <v>#REF!</v>
      </c>
      <c r="D57" s="13" t="e">
        <f>IF(OR(D56=0,D56=""),0,INT(0.14354*POWER(((100*D56)-220),1.4)))</f>
        <v>#REF!</v>
      </c>
      <c r="E57" s="13" t="e">
        <f>IF(OR(E56=0,E56=""),0,INT(51.39*POWER((E56-1.5),1.05)))</f>
        <v>#REF!</v>
      </c>
      <c r="F57" s="13" t="e">
        <f>IF(OR(F56=0,F56=""),0,INT(0.8465*POWER(((100*F56)-75),1.42)))</f>
        <v>#REF!</v>
      </c>
      <c r="G57" s="16" t="e">
        <f>IF(OR(G56=0,G56=""),0,INT(1.53775*POWER((82-G56),1.81)))</f>
        <v>#REF!</v>
      </c>
      <c r="H57" s="13" t="e">
        <f>IF(OR(H56=0,H56=""),0,INT(5.74352*POWER((28.5-H56),1.92)))</f>
        <v>#REF!</v>
      </c>
      <c r="I57" s="16" t="e">
        <f>IF(OR(I56=0,I56=""),0,INT(12.91*POWER((I56-4),1.1)))</f>
        <v>#REF!</v>
      </c>
      <c r="J57" s="13" t="e">
        <f>IF(OR(J56=0,J56=""),0,INT(0.2797*POWER(((100*J56)-100),1.35)))</f>
        <v>#REF!</v>
      </c>
      <c r="K57" s="16" t="e">
        <f>IF(OR(K56=0,K56=""),0,INT(10.14*POWER((K56-7),1.08)))</f>
        <v>#REF!</v>
      </c>
      <c r="L57" s="106" t="e">
        <f>IF(OR(L56=0,L56=""),0,IF(M56&lt;&gt;0,INT(0.03768*POWER((480-(M56+60*L56)),1.85)),0))</f>
        <v>#REF!</v>
      </c>
      <c r="M57" s="107"/>
      <c r="N57" s="14" t="e">
        <f>SUM(C57:M57)</f>
        <v>#REF!</v>
      </c>
      <c r="O57" s="103"/>
      <c r="P57" s="103"/>
    </row>
    <row r="58" spans="1:16" ht="12.75">
      <c r="A58" s="104">
        <v>28</v>
      </c>
      <c r="B58" s="10" t="e">
        <f>IF(ΝΕΟΙ!#REF!="","",ΝΕΟΙ!#REF!)</f>
        <v>#REF!</v>
      </c>
      <c r="C58" s="7" t="e">
        <f>IF(ΝΕΟΙ!#REF!="","",ΝΕΟΙ!#REF!)</f>
        <v>#REF!</v>
      </c>
      <c r="D58" s="7" t="e">
        <f>IF(ΝΕΟΙ!#REF!="","",ΝΕΟΙ!#REF!)</f>
        <v>#REF!</v>
      </c>
      <c r="E58" s="7" t="e">
        <f>IF(ΝΕΟΙ!#REF!="","",ΝΕΟΙ!#REF!)</f>
        <v>#REF!</v>
      </c>
      <c r="F58" s="7" t="e">
        <f>IF(ΝΕΟΙ!#REF!="","",ΝΕΟΙ!#REF!)</f>
        <v>#REF!</v>
      </c>
      <c r="G58" s="7" t="e">
        <f>IF(ΝΕΟΙ!#REF!="","",ΝΕΟΙ!#REF!)</f>
        <v>#REF!</v>
      </c>
      <c r="H58" s="7" t="e">
        <f>IF(ΝΕΟΙ!#REF!="","",ΝΕΟΙ!#REF!)</f>
        <v>#REF!</v>
      </c>
      <c r="I58" s="7" t="e">
        <f>IF(ΝΕΟΙ!#REF!="","",ΝΕΟΙ!#REF!)</f>
        <v>#REF!</v>
      </c>
      <c r="J58" s="7" t="e">
        <f>IF(ΝΕΟΙ!#REF!="","",ΝΕΟΙ!#REF!)</f>
        <v>#REF!</v>
      </c>
      <c r="K58" s="7" t="e">
        <f>IF(ΝΕΟΙ!#REF!="","",ΝΕΟΙ!#REF!)</f>
        <v>#REF!</v>
      </c>
      <c r="L58" s="7" t="e">
        <f>IF(ΝΕΟΙ!#REF!="","",ΝΕΟΙ!#REF!)</f>
        <v>#REF!</v>
      </c>
      <c r="M58" s="7" t="e">
        <f>IF(ΝΕΟΙ!#REF!="","",ΝΕΟΙ!#REF!)</f>
        <v>#REF!</v>
      </c>
      <c r="N58" s="15"/>
      <c r="O58" s="103"/>
      <c r="P58" s="103"/>
    </row>
    <row r="59" spans="1:16" ht="12.75">
      <c r="A59" s="105"/>
      <c r="B59" s="11" t="e">
        <f>IF(ΝΕΟΙ!#REF!="","",ΝΕΟΙ!#REF!)</f>
        <v>#REF!</v>
      </c>
      <c r="C59" s="16" t="e">
        <f>IF(OR(C58=0,C58=""),0,INT(25.4347*POWER((18-C58),1.81)))</f>
        <v>#REF!</v>
      </c>
      <c r="D59" s="13" t="e">
        <f>IF(OR(D58=0,D58=""),0,INT(0.14354*POWER(((100*D58)-220),1.4)))</f>
        <v>#REF!</v>
      </c>
      <c r="E59" s="13" t="e">
        <f>IF(OR(E58=0,E58=""),0,INT(51.39*POWER((E58-1.5),1.05)))</f>
        <v>#REF!</v>
      </c>
      <c r="F59" s="13" t="e">
        <f>IF(OR(F58=0,F58=""),0,INT(0.8465*POWER(((100*F58)-75),1.42)))</f>
        <v>#REF!</v>
      </c>
      <c r="G59" s="16" t="e">
        <f>IF(OR(G58=0,G58=""),0,INT(1.53775*POWER((82-G58),1.81)))</f>
        <v>#REF!</v>
      </c>
      <c r="H59" s="13" t="e">
        <f>IF(OR(H58=0,H58=""),0,INT(5.74352*POWER((28.5-H58),1.92)))</f>
        <v>#REF!</v>
      </c>
      <c r="I59" s="16" t="e">
        <f>IF(OR(I58=0,I58=""),0,INT(12.91*POWER((I58-4),1.1)))</f>
        <v>#REF!</v>
      </c>
      <c r="J59" s="13" t="e">
        <f>IF(OR(J58=0,J58=""),0,INT(0.2797*POWER(((100*J58)-100),1.35)))</f>
        <v>#REF!</v>
      </c>
      <c r="K59" s="16" t="e">
        <f>IF(OR(K58=0,K58=""),0,INT(10.14*POWER((K58-7),1.08)))</f>
        <v>#REF!</v>
      </c>
      <c r="L59" s="106" t="e">
        <f>IF(OR(L58=0,L58=""),0,IF(M58&lt;&gt;0,INT(0.03768*POWER((480-(M58+60*L58)),1.85)),0))</f>
        <v>#REF!</v>
      </c>
      <c r="M59" s="107"/>
      <c r="N59" s="14" t="e">
        <f>SUM(C59:M59)</f>
        <v>#REF!</v>
      </c>
      <c r="O59" s="103"/>
      <c r="P59" s="103"/>
    </row>
    <row r="60" spans="1:16" ht="12.75">
      <c r="A60" s="104">
        <v>29</v>
      </c>
      <c r="B60" s="10" t="e">
        <f>IF(ΝΕΟΙ!#REF!="","",ΝΕΟΙ!#REF!)</f>
        <v>#REF!</v>
      </c>
      <c r="C60" s="7" t="e">
        <f>IF(ΝΕΟΙ!#REF!="","",ΝΕΟΙ!#REF!)</f>
        <v>#REF!</v>
      </c>
      <c r="D60" s="7" t="e">
        <f>IF(ΝΕΟΙ!#REF!="","",ΝΕΟΙ!#REF!)</f>
        <v>#REF!</v>
      </c>
      <c r="E60" s="7" t="e">
        <f>IF(ΝΕΟΙ!#REF!="","",ΝΕΟΙ!#REF!)</f>
        <v>#REF!</v>
      </c>
      <c r="F60" s="7" t="e">
        <f>IF(ΝΕΟΙ!#REF!="","",ΝΕΟΙ!#REF!)</f>
        <v>#REF!</v>
      </c>
      <c r="G60" s="7" t="e">
        <f>IF(ΝΕΟΙ!#REF!="","",ΝΕΟΙ!#REF!)</f>
        <v>#REF!</v>
      </c>
      <c r="H60" s="7" t="e">
        <f>IF(ΝΕΟΙ!#REF!="","",ΝΕΟΙ!#REF!)</f>
        <v>#REF!</v>
      </c>
      <c r="I60" s="7" t="e">
        <f>IF(ΝΕΟΙ!#REF!="","",ΝΕΟΙ!#REF!)</f>
        <v>#REF!</v>
      </c>
      <c r="J60" s="7" t="e">
        <f>IF(ΝΕΟΙ!#REF!="","",ΝΕΟΙ!#REF!)</f>
        <v>#REF!</v>
      </c>
      <c r="K60" s="7" t="e">
        <f>IF(ΝΕΟΙ!#REF!="","",ΝΕΟΙ!#REF!)</f>
        <v>#REF!</v>
      </c>
      <c r="L60" s="7" t="e">
        <f>IF(ΝΕΟΙ!#REF!="","",ΝΕΟΙ!#REF!)</f>
        <v>#REF!</v>
      </c>
      <c r="M60" s="7" t="e">
        <f>IF(ΝΕΟΙ!#REF!="","",ΝΕΟΙ!#REF!)</f>
        <v>#REF!</v>
      </c>
      <c r="N60" s="15"/>
      <c r="P60" s="102"/>
    </row>
    <row r="61" spans="1:16" ht="12.75">
      <c r="A61" s="105"/>
      <c r="B61" s="11" t="e">
        <f>IF(ΝΕΟΙ!#REF!="","",ΝΕΟΙ!#REF!)</f>
        <v>#REF!</v>
      </c>
      <c r="C61" s="16" t="e">
        <f>IF(OR(C60=0,C60=""),0,INT(25.4347*POWER((18-C60),1.81)))</f>
        <v>#REF!</v>
      </c>
      <c r="D61" s="13" t="e">
        <f>IF(OR(D60=0,D60=""),0,INT(0.14354*POWER(((100*D60)-220),1.4)))</f>
        <v>#REF!</v>
      </c>
      <c r="E61" s="13" t="e">
        <f>IF(OR(E60=0,E60=""),0,INT(51.39*POWER((E60-1.5),1.05)))</f>
        <v>#REF!</v>
      </c>
      <c r="F61" s="13" t="e">
        <f>IF(OR(F60=0,F60=""),0,INT(0.8465*POWER(((100*F60)-75),1.42)))</f>
        <v>#REF!</v>
      </c>
      <c r="G61" s="16" t="e">
        <f>IF(OR(G60=0,G60=""),0,INT(1.53775*POWER((82-G60),1.81)))</f>
        <v>#REF!</v>
      </c>
      <c r="H61" s="13" t="e">
        <f>IF(OR(H60=0,H60=""),0,INT(5.74352*POWER((28.5-H60),1.92)))</f>
        <v>#REF!</v>
      </c>
      <c r="I61" s="16" t="e">
        <f>IF(OR(I60=0,I60=""),0,INT(12.91*POWER((I60-4),1.1)))</f>
        <v>#REF!</v>
      </c>
      <c r="J61" s="13" t="e">
        <f>IF(OR(J60=0,J60=""),0,INT(0.2797*POWER(((100*J60)-100),1.35)))</f>
        <v>#REF!</v>
      </c>
      <c r="K61" s="16" t="e">
        <f>IF(OR(K60=0,K60=""),0,INT(10.14*POWER((K60-7),1.08)))</f>
        <v>#REF!</v>
      </c>
      <c r="L61" s="106" t="e">
        <f>IF(OR(L60=0,L60=""),0,IF(M60&lt;&gt;0,INT(0.03768*POWER((480-(M60+60*L60)),1.85)),0))</f>
        <v>#REF!</v>
      </c>
      <c r="M61" s="107"/>
      <c r="N61" s="14" t="e">
        <f>SUM(C61:M61)</f>
        <v>#REF!</v>
      </c>
      <c r="P61" s="102"/>
    </row>
    <row r="62" spans="1:16" ht="12.75">
      <c r="A62" s="104">
        <v>30</v>
      </c>
      <c r="B62" s="10" t="e">
        <f>IF(ΝΕΟΙ!#REF!="","",ΝΕΟΙ!#REF!)</f>
        <v>#REF!</v>
      </c>
      <c r="C62" s="7" t="e">
        <f>IF(ΝΕΟΙ!#REF!="","",ΝΕΟΙ!#REF!)</f>
        <v>#REF!</v>
      </c>
      <c r="D62" s="7" t="e">
        <f>IF(ΝΕΟΙ!#REF!="","",ΝΕΟΙ!#REF!)</f>
        <v>#REF!</v>
      </c>
      <c r="E62" s="7" t="e">
        <f>IF(ΝΕΟΙ!#REF!="","",ΝΕΟΙ!#REF!)</f>
        <v>#REF!</v>
      </c>
      <c r="F62" s="7" t="e">
        <f>IF(ΝΕΟΙ!#REF!="","",ΝΕΟΙ!#REF!)</f>
        <v>#REF!</v>
      </c>
      <c r="G62" s="7" t="e">
        <f>IF(ΝΕΟΙ!#REF!="","",ΝΕΟΙ!#REF!)</f>
        <v>#REF!</v>
      </c>
      <c r="H62" s="7" t="e">
        <f>IF(ΝΕΟΙ!#REF!="","",ΝΕΟΙ!#REF!)</f>
        <v>#REF!</v>
      </c>
      <c r="I62" s="7" t="e">
        <f>IF(ΝΕΟΙ!#REF!="","",ΝΕΟΙ!#REF!)</f>
        <v>#REF!</v>
      </c>
      <c r="J62" s="7" t="e">
        <f>IF(ΝΕΟΙ!#REF!="","",ΝΕΟΙ!#REF!)</f>
        <v>#REF!</v>
      </c>
      <c r="K62" s="7" t="e">
        <f>IF(ΝΕΟΙ!#REF!="","",ΝΕΟΙ!#REF!)</f>
        <v>#REF!</v>
      </c>
      <c r="L62" s="7" t="e">
        <f>IF(ΝΕΟΙ!#REF!="","",ΝΕΟΙ!#REF!)</f>
        <v>#REF!</v>
      </c>
      <c r="M62" s="7" t="e">
        <f>IF(ΝΕΟΙ!#REF!="","",ΝΕΟΙ!#REF!)</f>
        <v>#REF!</v>
      </c>
      <c r="N62" s="15"/>
      <c r="P62" s="102"/>
    </row>
    <row r="63" spans="1:16" ht="12.75">
      <c r="A63" s="105"/>
      <c r="B63" s="11" t="e">
        <f>IF(ΝΕΟΙ!#REF!="","",ΝΕΟΙ!#REF!)</f>
        <v>#REF!</v>
      </c>
      <c r="C63" s="16" t="e">
        <f>IF(OR(C62=0,C62=""),0,INT(25.4347*POWER((18-C62),1.81)))</f>
        <v>#REF!</v>
      </c>
      <c r="D63" s="13" t="e">
        <f>IF(OR(D62=0,D62=""),0,INT(0.14354*POWER(((100*D62)-220),1.4)))</f>
        <v>#REF!</v>
      </c>
      <c r="E63" s="13" t="e">
        <f>IF(OR(E62=0,E62=""),0,INT(51.39*POWER((E62-1.5),1.05)))</f>
        <v>#REF!</v>
      </c>
      <c r="F63" s="13" t="e">
        <f>IF(OR(F62=0,F62=""),0,INT(0.8465*POWER(((100*F62)-75),1.42)))</f>
        <v>#REF!</v>
      </c>
      <c r="G63" s="16" t="e">
        <f>IF(OR(G62=0,G62=""),0,INT(1.53775*POWER((82-G62),1.81)))</f>
        <v>#REF!</v>
      </c>
      <c r="H63" s="13" t="e">
        <f>IF(OR(H62=0,H62=""),0,INT(5.74352*POWER((28.5-H62),1.92)))</f>
        <v>#REF!</v>
      </c>
      <c r="I63" s="16" t="e">
        <f>IF(OR(I62=0,I62=""),0,INT(12.91*POWER((I62-4),1.1)))</f>
        <v>#REF!</v>
      </c>
      <c r="J63" s="13" t="e">
        <f>IF(OR(J62=0,J62=""),0,INT(0.2797*POWER(((100*J62)-100),1.35)))</f>
        <v>#REF!</v>
      </c>
      <c r="K63" s="16" t="e">
        <f>IF(OR(K62=0,K62=""),0,INT(10.14*POWER((K62-7),1.08)))</f>
        <v>#REF!</v>
      </c>
      <c r="L63" s="106" t="e">
        <f>IF(OR(L62=0,L62=""),0,IF(M62&lt;&gt;0,INT(0.03768*POWER((480-(M62+60*L62)),1.85)),0))</f>
        <v>#REF!</v>
      </c>
      <c r="M63" s="107"/>
      <c r="N63" s="14" t="e">
        <f>SUM(C63:M63)</f>
        <v>#REF!</v>
      </c>
      <c r="P63" s="102"/>
    </row>
    <row r="64" spans="1:16" ht="12.75">
      <c r="A64" s="104">
        <v>31</v>
      </c>
      <c r="B64" s="10" t="e">
        <f>IF(ΝΕΟΙ!#REF!="","",ΝΕΟΙ!#REF!)</f>
        <v>#REF!</v>
      </c>
      <c r="C64" s="7" t="e">
        <f>IF(ΝΕΟΙ!#REF!="","",ΝΕΟΙ!#REF!)</f>
        <v>#REF!</v>
      </c>
      <c r="D64" s="7" t="e">
        <f>IF(ΝΕΟΙ!#REF!="","",ΝΕΟΙ!#REF!)</f>
        <v>#REF!</v>
      </c>
      <c r="E64" s="7" t="e">
        <f>IF(ΝΕΟΙ!#REF!="","",ΝΕΟΙ!#REF!)</f>
        <v>#REF!</v>
      </c>
      <c r="F64" s="7" t="e">
        <f>IF(ΝΕΟΙ!#REF!="","",ΝΕΟΙ!#REF!)</f>
        <v>#REF!</v>
      </c>
      <c r="G64" s="7" t="e">
        <f>IF(ΝΕΟΙ!#REF!="","",ΝΕΟΙ!#REF!)</f>
        <v>#REF!</v>
      </c>
      <c r="H64" s="7" t="e">
        <f>IF(ΝΕΟΙ!#REF!="","",ΝΕΟΙ!#REF!)</f>
        <v>#REF!</v>
      </c>
      <c r="I64" s="7" t="e">
        <f>IF(ΝΕΟΙ!#REF!="","",ΝΕΟΙ!#REF!)</f>
        <v>#REF!</v>
      </c>
      <c r="J64" s="7" t="e">
        <f>IF(ΝΕΟΙ!#REF!="","",ΝΕΟΙ!#REF!)</f>
        <v>#REF!</v>
      </c>
      <c r="K64" s="7" t="e">
        <f>IF(ΝΕΟΙ!#REF!="","",ΝΕΟΙ!#REF!)</f>
        <v>#REF!</v>
      </c>
      <c r="L64" s="7" t="e">
        <f>IF(ΝΕΟΙ!#REF!="","",ΝΕΟΙ!#REF!)</f>
        <v>#REF!</v>
      </c>
      <c r="M64" s="7" t="e">
        <f>IF(ΝΕΟΙ!#REF!="","",ΝΕΟΙ!#REF!)</f>
        <v>#REF!</v>
      </c>
      <c r="N64" s="15"/>
      <c r="P64" s="102"/>
    </row>
    <row r="65" spans="1:16" ht="12.75">
      <c r="A65" s="105"/>
      <c r="B65" s="11" t="e">
        <f>IF(ΝΕΟΙ!#REF!="","",ΝΕΟΙ!#REF!)</f>
        <v>#REF!</v>
      </c>
      <c r="C65" s="16" t="e">
        <f>IF(OR(C64=0,C64=""),0,INT(25.4347*POWER((18-C64),1.81)))</f>
        <v>#REF!</v>
      </c>
      <c r="D65" s="13" t="e">
        <f>IF(OR(D64=0,D64=""),0,INT(0.14354*POWER(((100*D64)-220),1.4)))</f>
        <v>#REF!</v>
      </c>
      <c r="E65" s="13" t="e">
        <f>IF(OR(E64=0,E64=""),0,INT(51.39*POWER((E64-1.5),1.05)))</f>
        <v>#REF!</v>
      </c>
      <c r="F65" s="13" t="e">
        <f>IF(OR(F64=0,F64=""),0,INT(0.8465*POWER(((100*F64)-75),1.42)))</f>
        <v>#REF!</v>
      </c>
      <c r="G65" s="16" t="e">
        <f>IF(OR(G64=0,G64=""),0,INT(1.53775*POWER((82-G64),1.81)))</f>
        <v>#REF!</v>
      </c>
      <c r="H65" s="13" t="e">
        <f>IF(OR(H64=0,H64=""),0,INT(5.74352*POWER((28.5-H64),1.92)))</f>
        <v>#REF!</v>
      </c>
      <c r="I65" s="16" t="e">
        <f>IF(OR(I64=0,I64=""),0,INT(12.91*POWER((I64-4),1.1)))</f>
        <v>#REF!</v>
      </c>
      <c r="J65" s="13" t="e">
        <f>IF(OR(J64=0,J64=""),0,INT(0.2797*POWER(((100*J64)-100),1.35)))</f>
        <v>#REF!</v>
      </c>
      <c r="K65" s="16" t="e">
        <f>IF(OR(K64=0,K64=""),0,INT(10.14*POWER((K64-7),1.08)))</f>
        <v>#REF!</v>
      </c>
      <c r="L65" s="106" t="e">
        <f>IF(OR(L64=0,L64=""),0,IF(M64&lt;&gt;0,INT(0.03768*POWER((480-(M64+60*L64)),1.85)),0))</f>
        <v>#REF!</v>
      </c>
      <c r="M65" s="107"/>
      <c r="N65" s="14" t="e">
        <f>SUM(C65:M65)</f>
        <v>#REF!</v>
      </c>
      <c r="P65" s="102"/>
    </row>
    <row r="66" spans="1:16" ht="12.75">
      <c r="A66" s="104">
        <v>32</v>
      </c>
      <c r="B66" s="10" t="e">
        <f>IF(ΝΕΟΙ!#REF!="","",ΝΕΟΙ!#REF!)</f>
        <v>#REF!</v>
      </c>
      <c r="C66" s="7" t="e">
        <f>IF(ΝΕΟΙ!#REF!="","",ΝΕΟΙ!#REF!)</f>
        <v>#REF!</v>
      </c>
      <c r="D66" s="7" t="e">
        <f>IF(ΝΕΟΙ!#REF!="","",ΝΕΟΙ!#REF!)</f>
        <v>#REF!</v>
      </c>
      <c r="E66" s="7" t="e">
        <f>IF(ΝΕΟΙ!#REF!="","",ΝΕΟΙ!#REF!)</f>
        <v>#REF!</v>
      </c>
      <c r="F66" s="7" t="e">
        <f>IF(ΝΕΟΙ!#REF!="","",ΝΕΟΙ!#REF!)</f>
        <v>#REF!</v>
      </c>
      <c r="G66" s="7" t="e">
        <f>IF(ΝΕΟΙ!#REF!="","",ΝΕΟΙ!#REF!)</f>
        <v>#REF!</v>
      </c>
      <c r="H66" s="7" t="e">
        <f>IF(ΝΕΟΙ!#REF!="","",ΝΕΟΙ!#REF!)</f>
        <v>#REF!</v>
      </c>
      <c r="I66" s="7" t="e">
        <f>IF(ΝΕΟΙ!#REF!="","",ΝΕΟΙ!#REF!)</f>
        <v>#REF!</v>
      </c>
      <c r="J66" s="7" t="e">
        <f>IF(ΝΕΟΙ!#REF!="","",ΝΕΟΙ!#REF!)</f>
        <v>#REF!</v>
      </c>
      <c r="K66" s="7" t="e">
        <f>IF(ΝΕΟΙ!#REF!="","",ΝΕΟΙ!#REF!)</f>
        <v>#REF!</v>
      </c>
      <c r="L66" s="7" t="e">
        <f>IF(ΝΕΟΙ!#REF!="","",ΝΕΟΙ!#REF!)</f>
        <v>#REF!</v>
      </c>
      <c r="M66" s="7" t="e">
        <f>IF(ΝΕΟΙ!#REF!="","",ΝΕΟΙ!#REF!)</f>
        <v>#REF!</v>
      </c>
      <c r="N66" s="15"/>
      <c r="P66" s="102"/>
    </row>
    <row r="67" spans="1:16" ht="12.75">
      <c r="A67" s="105"/>
      <c r="B67" s="11" t="e">
        <f>IF(ΝΕΟΙ!#REF!="","",ΝΕΟΙ!#REF!)</f>
        <v>#REF!</v>
      </c>
      <c r="C67" s="16" t="e">
        <f>IF(OR(C66=0,C66=""),0,INT(25.4347*POWER((18-C66),1.81)))</f>
        <v>#REF!</v>
      </c>
      <c r="D67" s="13" t="e">
        <f>IF(OR(D66=0,D66=""),0,INT(0.14354*POWER(((100*D66)-220),1.4)))</f>
        <v>#REF!</v>
      </c>
      <c r="E67" s="13" t="e">
        <f>IF(OR(E66=0,E66=""),0,INT(51.39*POWER((E66-1.5),1.05)))</f>
        <v>#REF!</v>
      </c>
      <c r="F67" s="13" t="e">
        <f>IF(OR(F66=0,F66=""),0,INT(0.8465*POWER(((100*F66)-75),1.42)))</f>
        <v>#REF!</v>
      </c>
      <c r="G67" s="16" t="e">
        <f>IF(OR(G66=0,G66=""),0,INT(1.53775*POWER((82-G66),1.81)))</f>
        <v>#REF!</v>
      </c>
      <c r="H67" s="13" t="e">
        <f>IF(OR(H66=0,H66=""),0,INT(5.74352*POWER((28.5-H66),1.92)))</f>
        <v>#REF!</v>
      </c>
      <c r="I67" s="16" t="e">
        <f>IF(OR(I66=0,I66=""),0,INT(12.91*POWER((I66-4),1.1)))</f>
        <v>#REF!</v>
      </c>
      <c r="J67" s="13" t="e">
        <f>IF(OR(J66=0,J66=""),0,INT(0.2797*POWER(((100*J66)-100),1.35)))</f>
        <v>#REF!</v>
      </c>
      <c r="K67" s="16" t="e">
        <f>IF(OR(K66=0,K66=""),0,INT(10.14*POWER((K66-7),1.08)))</f>
        <v>#REF!</v>
      </c>
      <c r="L67" s="106" t="e">
        <f>IF(OR(L66=0,L66=""),0,IF(M66&lt;&gt;0,INT(0.03768*POWER((480-(M66+60*L66)),1.85)),0))</f>
        <v>#REF!</v>
      </c>
      <c r="M67" s="107"/>
      <c r="N67" s="14" t="e">
        <f>SUM(C67:M67)</f>
        <v>#REF!</v>
      </c>
      <c r="P67" s="102"/>
    </row>
    <row r="68" spans="1:16" ht="12.75">
      <c r="A68" s="104">
        <v>33</v>
      </c>
      <c r="B68" s="10" t="e">
        <f>IF(ΝΕΟΙ!#REF!="","",ΝΕΟΙ!#REF!)</f>
        <v>#REF!</v>
      </c>
      <c r="C68" s="7" t="e">
        <f>IF(ΝΕΟΙ!#REF!="","",ΝΕΟΙ!#REF!)</f>
        <v>#REF!</v>
      </c>
      <c r="D68" s="7" t="e">
        <f>IF(ΝΕΟΙ!#REF!="","",ΝΕΟΙ!#REF!)</f>
        <v>#REF!</v>
      </c>
      <c r="E68" s="7" t="e">
        <f>IF(ΝΕΟΙ!#REF!="","",ΝΕΟΙ!#REF!)</f>
        <v>#REF!</v>
      </c>
      <c r="F68" s="7" t="e">
        <f>IF(ΝΕΟΙ!#REF!="","",ΝΕΟΙ!#REF!)</f>
        <v>#REF!</v>
      </c>
      <c r="G68" s="7" t="e">
        <f>IF(ΝΕΟΙ!#REF!="","",ΝΕΟΙ!#REF!)</f>
        <v>#REF!</v>
      </c>
      <c r="H68" s="7" t="e">
        <f>IF(ΝΕΟΙ!#REF!="","",ΝΕΟΙ!#REF!)</f>
        <v>#REF!</v>
      </c>
      <c r="I68" s="7" t="e">
        <f>IF(ΝΕΟΙ!#REF!="","",ΝΕΟΙ!#REF!)</f>
        <v>#REF!</v>
      </c>
      <c r="J68" s="7" t="e">
        <f>IF(ΝΕΟΙ!#REF!="","",ΝΕΟΙ!#REF!)</f>
        <v>#REF!</v>
      </c>
      <c r="K68" s="7" t="e">
        <f>IF(ΝΕΟΙ!#REF!="","",ΝΕΟΙ!#REF!)</f>
        <v>#REF!</v>
      </c>
      <c r="L68" s="7" t="e">
        <f>IF(ΝΕΟΙ!#REF!="","",ΝΕΟΙ!#REF!)</f>
        <v>#REF!</v>
      </c>
      <c r="M68" s="7" t="e">
        <f>IF(ΝΕΟΙ!#REF!="","",ΝΕΟΙ!#REF!)</f>
        <v>#REF!</v>
      </c>
      <c r="N68" s="15"/>
      <c r="P68" s="102"/>
    </row>
    <row r="69" spans="1:16" ht="12.75">
      <c r="A69" s="105"/>
      <c r="B69" s="11" t="e">
        <f>IF(ΝΕΟΙ!#REF!="","",ΝΕΟΙ!#REF!)</f>
        <v>#REF!</v>
      </c>
      <c r="C69" s="16" t="e">
        <f>IF(OR(C68=0,C68=""),0,INT(25.4347*POWER((18-C68),1.81)))</f>
        <v>#REF!</v>
      </c>
      <c r="D69" s="13" t="e">
        <f>IF(OR(D68=0,D68=""),0,INT(0.14354*POWER(((100*D68)-220),1.4)))</f>
        <v>#REF!</v>
      </c>
      <c r="E69" s="13" t="e">
        <f>IF(OR(E68=0,E68=""),0,INT(51.39*POWER((E68-1.5),1.05)))</f>
        <v>#REF!</v>
      </c>
      <c r="F69" s="13" t="e">
        <f>IF(OR(F68=0,F68=""),0,INT(0.8465*POWER(((100*F68)-75),1.42)))</f>
        <v>#REF!</v>
      </c>
      <c r="G69" s="16" t="e">
        <f>IF(OR(G68=0,G68=""),0,INT(1.53775*POWER((82-G68),1.81)))</f>
        <v>#REF!</v>
      </c>
      <c r="H69" s="13" t="e">
        <f>IF(OR(H68=0,H68=""),0,INT(5.74352*POWER((28.5-H68),1.92)))</f>
        <v>#REF!</v>
      </c>
      <c r="I69" s="16" t="e">
        <f>IF(OR(I68=0,I68=""),0,INT(12.91*POWER((I68-4),1.1)))</f>
        <v>#REF!</v>
      </c>
      <c r="J69" s="13" t="e">
        <f>IF(OR(J68=0,J68=""),0,INT(0.2797*POWER(((100*J68)-100),1.35)))</f>
        <v>#REF!</v>
      </c>
      <c r="K69" s="16" t="e">
        <f>IF(OR(K68=0,K68=""),0,INT(10.14*POWER((K68-7),1.08)))</f>
        <v>#REF!</v>
      </c>
      <c r="L69" s="106" t="e">
        <f>IF(OR(L68=0,L68=""),0,IF(M68&lt;&gt;0,INT(0.03768*POWER((480-(M68+60*L68)),1.85)),0))</f>
        <v>#REF!</v>
      </c>
      <c r="M69" s="107"/>
      <c r="N69" s="14" t="e">
        <f>SUM(C69:M69)</f>
        <v>#REF!</v>
      </c>
      <c r="P69" s="102"/>
    </row>
    <row r="70" spans="1:16" ht="12.75">
      <c r="A70" s="104">
        <v>34</v>
      </c>
      <c r="B70" s="10" t="e">
        <f>IF(ΝΕΟΙ!#REF!="","",ΝΕΟΙ!#REF!)</f>
        <v>#REF!</v>
      </c>
      <c r="C70" s="7" t="e">
        <f>IF(ΝΕΟΙ!#REF!="","",ΝΕΟΙ!#REF!)</f>
        <v>#REF!</v>
      </c>
      <c r="D70" s="7" t="e">
        <f>IF(ΝΕΟΙ!#REF!="","",ΝΕΟΙ!#REF!)</f>
        <v>#REF!</v>
      </c>
      <c r="E70" s="7" t="e">
        <f>IF(ΝΕΟΙ!#REF!="","",ΝΕΟΙ!#REF!)</f>
        <v>#REF!</v>
      </c>
      <c r="F70" s="7" t="e">
        <f>IF(ΝΕΟΙ!#REF!="","",ΝΕΟΙ!#REF!)</f>
        <v>#REF!</v>
      </c>
      <c r="G70" s="7" t="e">
        <f>IF(ΝΕΟΙ!#REF!="","",ΝΕΟΙ!#REF!)</f>
        <v>#REF!</v>
      </c>
      <c r="H70" s="7" t="e">
        <f>IF(ΝΕΟΙ!#REF!="","",ΝΕΟΙ!#REF!)</f>
        <v>#REF!</v>
      </c>
      <c r="I70" s="7" t="e">
        <f>IF(ΝΕΟΙ!#REF!="","",ΝΕΟΙ!#REF!)</f>
        <v>#REF!</v>
      </c>
      <c r="J70" s="7" t="e">
        <f>IF(ΝΕΟΙ!#REF!="","",ΝΕΟΙ!#REF!)</f>
        <v>#REF!</v>
      </c>
      <c r="K70" s="7" t="e">
        <f>IF(ΝΕΟΙ!#REF!="","",ΝΕΟΙ!#REF!)</f>
        <v>#REF!</v>
      </c>
      <c r="L70" s="7" t="e">
        <f>IF(ΝΕΟΙ!#REF!="","",ΝΕΟΙ!#REF!)</f>
        <v>#REF!</v>
      </c>
      <c r="M70" s="7" t="e">
        <f>IF(ΝΕΟΙ!#REF!="","",ΝΕΟΙ!#REF!)</f>
        <v>#REF!</v>
      </c>
      <c r="N70" s="15"/>
      <c r="P70" s="102"/>
    </row>
    <row r="71" spans="1:16" ht="12.75">
      <c r="A71" s="105"/>
      <c r="B71" s="11" t="e">
        <f>IF(ΝΕΟΙ!#REF!="","",ΝΕΟΙ!#REF!)</f>
        <v>#REF!</v>
      </c>
      <c r="C71" s="16" t="e">
        <f>IF(OR(C70=0,C70=""),0,INT(25.4347*POWER((18-C70),1.81)))</f>
        <v>#REF!</v>
      </c>
      <c r="D71" s="13" t="e">
        <f>IF(OR(D70=0,D70=""),0,INT(0.14354*POWER(((100*D70)-220),1.4)))</f>
        <v>#REF!</v>
      </c>
      <c r="E71" s="13" t="e">
        <f>IF(OR(E70=0,E70=""),0,INT(51.39*POWER((E70-1.5),1.05)))</f>
        <v>#REF!</v>
      </c>
      <c r="F71" s="13" t="e">
        <f>IF(OR(F70=0,F70=""),0,INT(0.8465*POWER(((100*F70)-75),1.42)))</f>
        <v>#REF!</v>
      </c>
      <c r="G71" s="16" t="e">
        <f>IF(OR(G70=0,G70=""),0,INT(1.53775*POWER((82-G70),1.81)))</f>
        <v>#REF!</v>
      </c>
      <c r="H71" s="13" t="e">
        <f>IF(OR(H70=0,H70=""),0,INT(5.74352*POWER((28.5-H70),1.92)))</f>
        <v>#REF!</v>
      </c>
      <c r="I71" s="16" t="e">
        <f>IF(OR(I70=0,I70=""),0,INT(12.91*POWER((I70-4),1.1)))</f>
        <v>#REF!</v>
      </c>
      <c r="J71" s="13" t="e">
        <f>IF(OR(J70=0,J70=""),0,INT(0.2797*POWER(((100*J70)-100),1.35)))</f>
        <v>#REF!</v>
      </c>
      <c r="K71" s="16" t="e">
        <f>IF(OR(K70=0,K70=""),0,INT(10.14*POWER((K70-7),1.08)))</f>
        <v>#REF!</v>
      </c>
      <c r="L71" s="106" t="e">
        <f>IF(OR(L70=0,L70=""),0,IF(M70&lt;&gt;0,INT(0.03768*POWER((480-(M70+60*L70)),1.85)),0))</f>
        <v>#REF!</v>
      </c>
      <c r="M71" s="107"/>
      <c r="N71" s="14" t="e">
        <f>SUM(C71:M71)</f>
        <v>#REF!</v>
      </c>
      <c r="P71" s="102"/>
    </row>
    <row r="72" spans="1:16" ht="12.75">
      <c r="A72" s="104">
        <v>35</v>
      </c>
      <c r="B72" s="10" t="e">
        <f>IF(ΝΕΟΙ!#REF!="","",ΝΕΟΙ!#REF!)</f>
        <v>#REF!</v>
      </c>
      <c r="C72" s="7" t="e">
        <f>IF(ΝΕΟΙ!#REF!="","",ΝΕΟΙ!#REF!)</f>
        <v>#REF!</v>
      </c>
      <c r="D72" s="7" t="e">
        <f>IF(ΝΕΟΙ!#REF!="","",ΝΕΟΙ!#REF!)</f>
        <v>#REF!</v>
      </c>
      <c r="E72" s="7" t="e">
        <f>IF(ΝΕΟΙ!#REF!="","",ΝΕΟΙ!#REF!)</f>
        <v>#REF!</v>
      </c>
      <c r="F72" s="7" t="e">
        <f>IF(ΝΕΟΙ!#REF!="","",ΝΕΟΙ!#REF!)</f>
        <v>#REF!</v>
      </c>
      <c r="G72" s="7" t="e">
        <f>IF(ΝΕΟΙ!#REF!="","",ΝΕΟΙ!#REF!)</f>
        <v>#REF!</v>
      </c>
      <c r="H72" s="7" t="e">
        <f>IF(ΝΕΟΙ!#REF!="","",ΝΕΟΙ!#REF!)</f>
        <v>#REF!</v>
      </c>
      <c r="I72" s="7" t="e">
        <f>IF(ΝΕΟΙ!#REF!="","",ΝΕΟΙ!#REF!)</f>
        <v>#REF!</v>
      </c>
      <c r="J72" s="7" t="e">
        <f>IF(ΝΕΟΙ!#REF!="","",ΝΕΟΙ!#REF!)</f>
        <v>#REF!</v>
      </c>
      <c r="K72" s="7" t="e">
        <f>IF(ΝΕΟΙ!#REF!="","",ΝΕΟΙ!#REF!)</f>
        <v>#REF!</v>
      </c>
      <c r="L72" s="7" t="e">
        <f>IF(ΝΕΟΙ!#REF!="","",ΝΕΟΙ!#REF!)</f>
        <v>#REF!</v>
      </c>
      <c r="M72" s="7" t="e">
        <f>IF(ΝΕΟΙ!#REF!="","",ΝΕΟΙ!#REF!)</f>
        <v>#REF!</v>
      </c>
      <c r="N72" s="15"/>
      <c r="P72" s="102"/>
    </row>
    <row r="73" spans="1:16" ht="12.75">
      <c r="A73" s="105"/>
      <c r="B73" s="11" t="e">
        <f>IF(ΝΕΟΙ!#REF!="","",ΝΕΟΙ!#REF!)</f>
        <v>#REF!</v>
      </c>
      <c r="C73" s="16" t="e">
        <f>IF(OR(C72=0,C72=""),0,INT(25.4347*POWER((18-C72),1.81)))</f>
        <v>#REF!</v>
      </c>
      <c r="D73" s="13" t="e">
        <f>IF(OR(D72=0,D72=""),0,INT(0.14354*POWER(((100*D72)-220),1.4)))</f>
        <v>#REF!</v>
      </c>
      <c r="E73" s="13" t="e">
        <f>IF(OR(E72=0,E72=""),0,INT(51.39*POWER((E72-1.5),1.05)))</f>
        <v>#REF!</v>
      </c>
      <c r="F73" s="13" t="e">
        <f>IF(OR(F72=0,F72=""),0,INT(0.8465*POWER(((100*F72)-75),1.42)))</f>
        <v>#REF!</v>
      </c>
      <c r="G73" s="16" t="e">
        <f>IF(OR(G72=0,G72=""),0,INT(1.53775*POWER((82-G72),1.81)))</f>
        <v>#REF!</v>
      </c>
      <c r="H73" s="13" t="e">
        <f>IF(OR(H72=0,H72=""),0,INT(5.74352*POWER((28.5-H72),1.92)))</f>
        <v>#REF!</v>
      </c>
      <c r="I73" s="16" t="e">
        <f>IF(OR(I72=0,I72=""),0,INT(12.91*POWER((I72-4),1.1)))</f>
        <v>#REF!</v>
      </c>
      <c r="J73" s="13" t="e">
        <f>IF(OR(J72=0,J72=""),0,INT(0.2797*POWER(((100*J72)-100),1.35)))</f>
        <v>#REF!</v>
      </c>
      <c r="K73" s="16" t="e">
        <f>IF(OR(K72=0,K72=""),0,INT(10.14*POWER((K72-7),1.08)))</f>
        <v>#REF!</v>
      </c>
      <c r="L73" s="106" t="e">
        <f>IF(OR(L72=0,L72=""),0,IF(M72&lt;&gt;0,INT(0.03768*POWER((480-(M72+60*L72)),1.85)),0))</f>
        <v>#REF!</v>
      </c>
      <c r="M73" s="107"/>
      <c r="N73" s="14" t="e">
        <f>SUM(C73:M73)</f>
        <v>#REF!</v>
      </c>
      <c r="P73" s="102"/>
    </row>
    <row r="74" spans="1:16" ht="12.75">
      <c r="A74" s="104">
        <v>36</v>
      </c>
      <c r="B74" s="10" t="e">
        <f>IF(ΝΕΟΙ!#REF!="","",ΝΕΟΙ!#REF!)</f>
        <v>#REF!</v>
      </c>
      <c r="C74" s="7" t="e">
        <f>IF(ΝΕΟΙ!#REF!="","",ΝΕΟΙ!#REF!)</f>
        <v>#REF!</v>
      </c>
      <c r="D74" s="7" t="e">
        <f>IF(ΝΕΟΙ!#REF!="","",ΝΕΟΙ!#REF!)</f>
        <v>#REF!</v>
      </c>
      <c r="E74" s="7" t="e">
        <f>IF(ΝΕΟΙ!#REF!="","",ΝΕΟΙ!#REF!)</f>
        <v>#REF!</v>
      </c>
      <c r="F74" s="7" t="e">
        <f>IF(ΝΕΟΙ!#REF!="","",ΝΕΟΙ!#REF!)</f>
        <v>#REF!</v>
      </c>
      <c r="G74" s="7" t="e">
        <f>IF(ΝΕΟΙ!#REF!="","",ΝΕΟΙ!#REF!)</f>
        <v>#REF!</v>
      </c>
      <c r="H74" s="7" t="e">
        <f>IF(ΝΕΟΙ!#REF!="","",ΝΕΟΙ!#REF!)</f>
        <v>#REF!</v>
      </c>
      <c r="I74" s="7" t="e">
        <f>IF(ΝΕΟΙ!#REF!="","",ΝΕΟΙ!#REF!)</f>
        <v>#REF!</v>
      </c>
      <c r="J74" s="7" t="e">
        <f>IF(ΝΕΟΙ!#REF!="","",ΝΕΟΙ!#REF!)</f>
        <v>#REF!</v>
      </c>
      <c r="K74" s="7" t="e">
        <f>IF(ΝΕΟΙ!#REF!="","",ΝΕΟΙ!#REF!)</f>
        <v>#REF!</v>
      </c>
      <c r="L74" s="7" t="e">
        <f>IF(ΝΕΟΙ!#REF!="","",ΝΕΟΙ!#REF!)</f>
        <v>#REF!</v>
      </c>
      <c r="M74" s="7" t="e">
        <f>IF(ΝΕΟΙ!#REF!="","",ΝΕΟΙ!#REF!)</f>
        <v>#REF!</v>
      </c>
      <c r="N74" s="15"/>
      <c r="P74" s="102"/>
    </row>
    <row r="75" spans="1:16" ht="12.75">
      <c r="A75" s="105"/>
      <c r="B75" s="11" t="e">
        <f>IF(ΝΕΟΙ!#REF!="","",ΝΕΟΙ!#REF!)</f>
        <v>#REF!</v>
      </c>
      <c r="C75" s="16" t="e">
        <f>IF(OR(C74=0,C74=""),0,INT(25.4347*POWER((18-C74),1.81)))</f>
        <v>#REF!</v>
      </c>
      <c r="D75" s="13" t="e">
        <f>IF(OR(D74=0,D74=""),0,INT(0.14354*POWER(((100*D74)-220),1.4)))</f>
        <v>#REF!</v>
      </c>
      <c r="E75" s="13" t="e">
        <f>IF(OR(E74=0,E74=""),0,INT(51.39*POWER((E74-1.5),1.05)))</f>
        <v>#REF!</v>
      </c>
      <c r="F75" s="13" t="e">
        <f>IF(OR(F74=0,F74=""),0,INT(0.8465*POWER(((100*F74)-75),1.42)))</f>
        <v>#REF!</v>
      </c>
      <c r="G75" s="16" t="e">
        <f>IF(OR(G74=0,G74=""),0,INT(1.53775*POWER((82-G74),1.81)))</f>
        <v>#REF!</v>
      </c>
      <c r="H75" s="13" t="e">
        <f>IF(OR(H74=0,H74=""),0,INT(5.74352*POWER((28.5-H74),1.92)))</f>
        <v>#REF!</v>
      </c>
      <c r="I75" s="16" t="e">
        <f>IF(OR(I74=0,I74=""),0,INT(12.91*POWER((I74-4),1.1)))</f>
        <v>#REF!</v>
      </c>
      <c r="J75" s="13" t="e">
        <f>IF(OR(J74=0,J74=""),0,INT(0.2797*POWER(((100*J74)-100),1.35)))</f>
        <v>#REF!</v>
      </c>
      <c r="K75" s="16" t="e">
        <f>IF(OR(K74=0,K74=""),0,INT(10.14*POWER((K74-7),1.08)))</f>
        <v>#REF!</v>
      </c>
      <c r="L75" s="106" t="e">
        <f>IF(OR(L74=0,L74=""),0,IF(M74&lt;&gt;0,INT(0.03768*POWER((480-(M74+60*L74)),1.85)),0))</f>
        <v>#REF!</v>
      </c>
      <c r="M75" s="107"/>
      <c r="N75" s="14" t="e">
        <f>SUM(C75:M75)</f>
        <v>#REF!</v>
      </c>
      <c r="P75" s="102"/>
    </row>
    <row r="76" spans="1:16" ht="12.75">
      <c r="A76" s="104">
        <v>37</v>
      </c>
      <c r="B76" s="10" t="e">
        <f>IF(ΝΕΟΙ!#REF!="","",ΝΕΟΙ!#REF!)</f>
        <v>#REF!</v>
      </c>
      <c r="C76" s="7" t="e">
        <f>IF(ΝΕΟΙ!#REF!="","",ΝΕΟΙ!#REF!)</f>
        <v>#REF!</v>
      </c>
      <c r="D76" s="7" t="e">
        <f>IF(ΝΕΟΙ!#REF!="","",ΝΕΟΙ!#REF!)</f>
        <v>#REF!</v>
      </c>
      <c r="E76" s="7" t="e">
        <f>IF(ΝΕΟΙ!#REF!="","",ΝΕΟΙ!#REF!)</f>
        <v>#REF!</v>
      </c>
      <c r="F76" s="7" t="e">
        <f>IF(ΝΕΟΙ!#REF!="","",ΝΕΟΙ!#REF!)</f>
        <v>#REF!</v>
      </c>
      <c r="G76" s="7" t="e">
        <f>IF(ΝΕΟΙ!#REF!="","",ΝΕΟΙ!#REF!)</f>
        <v>#REF!</v>
      </c>
      <c r="H76" s="7" t="e">
        <f>IF(ΝΕΟΙ!#REF!="","",ΝΕΟΙ!#REF!)</f>
        <v>#REF!</v>
      </c>
      <c r="I76" s="7" t="e">
        <f>IF(ΝΕΟΙ!#REF!="","",ΝΕΟΙ!#REF!)</f>
        <v>#REF!</v>
      </c>
      <c r="J76" s="7" t="e">
        <f>IF(ΝΕΟΙ!#REF!="","",ΝΕΟΙ!#REF!)</f>
        <v>#REF!</v>
      </c>
      <c r="K76" s="7" t="e">
        <f>IF(ΝΕΟΙ!#REF!="","",ΝΕΟΙ!#REF!)</f>
        <v>#REF!</v>
      </c>
      <c r="L76" s="7" t="e">
        <f>IF(ΝΕΟΙ!#REF!="","",ΝΕΟΙ!#REF!)</f>
        <v>#REF!</v>
      </c>
      <c r="M76" s="7" t="e">
        <f>IF(ΝΕΟΙ!#REF!="","",ΝΕΟΙ!#REF!)</f>
        <v>#REF!</v>
      </c>
      <c r="N76" s="15"/>
      <c r="P76" s="102"/>
    </row>
    <row r="77" spans="1:16" ht="12.75">
      <c r="A77" s="105"/>
      <c r="B77" s="11" t="e">
        <f>IF(ΝΕΟΙ!#REF!="","",ΝΕΟΙ!#REF!)</f>
        <v>#REF!</v>
      </c>
      <c r="C77" s="16" t="e">
        <f>IF(OR(C76=0,C76=""),0,INT(25.4347*POWER((18-C76),1.81)))</f>
        <v>#REF!</v>
      </c>
      <c r="D77" s="13" t="e">
        <f>IF(OR(D76=0,D76=""),0,INT(0.14354*POWER(((100*D76)-220),1.4)))</f>
        <v>#REF!</v>
      </c>
      <c r="E77" s="13" t="e">
        <f>IF(OR(E76=0,E76=""),0,INT(51.39*POWER((E76-1.5),1.05)))</f>
        <v>#REF!</v>
      </c>
      <c r="F77" s="13" t="e">
        <f>IF(OR(F76=0,F76=""),0,INT(0.8465*POWER(((100*F76)-75),1.42)))</f>
        <v>#REF!</v>
      </c>
      <c r="G77" s="16" t="e">
        <f>IF(OR(G76=0,G76=""),0,INT(1.53775*POWER((82-G76),1.81)))</f>
        <v>#REF!</v>
      </c>
      <c r="H77" s="13" t="e">
        <f>IF(OR(H76=0,H76=""),0,INT(5.74352*POWER((28.5-H76),1.92)))</f>
        <v>#REF!</v>
      </c>
      <c r="I77" s="16" t="e">
        <f>IF(OR(I76=0,I76=""),0,INT(12.91*POWER((I76-4),1.1)))</f>
        <v>#REF!</v>
      </c>
      <c r="J77" s="13" t="e">
        <f>IF(OR(J76=0,J76=""),0,INT(0.2797*POWER(((100*J76)-100),1.35)))</f>
        <v>#REF!</v>
      </c>
      <c r="K77" s="16" t="e">
        <f>IF(OR(K76=0,K76=""),0,INT(10.14*POWER((K76-7),1.08)))</f>
        <v>#REF!</v>
      </c>
      <c r="L77" s="106" t="e">
        <f>IF(OR(L76=0,L76=""),0,IF(M76&lt;&gt;0,INT(0.03768*POWER((480-(M76+60*L76)),1.85)),0))</f>
        <v>#REF!</v>
      </c>
      <c r="M77" s="107"/>
      <c r="N77" s="14" t="e">
        <f>SUM(C77:M77)</f>
        <v>#REF!</v>
      </c>
      <c r="P77" s="102"/>
    </row>
    <row r="78" spans="1:14" ht="12.75">
      <c r="A78" s="104">
        <v>38</v>
      </c>
      <c r="B78" s="10" t="e">
        <f>IF(ΝΕΟΙ!#REF!="","",ΝΕΟΙ!#REF!)</f>
        <v>#REF!</v>
      </c>
      <c r="C78" s="7" t="e">
        <f>IF(ΝΕΟΙ!#REF!="","",ΝΕΟΙ!#REF!)</f>
        <v>#REF!</v>
      </c>
      <c r="D78" s="7" t="e">
        <f>IF(ΝΕΟΙ!#REF!="","",ΝΕΟΙ!#REF!)</f>
        <v>#REF!</v>
      </c>
      <c r="E78" s="7" t="e">
        <f>IF(ΝΕΟΙ!#REF!="","",ΝΕΟΙ!#REF!)</f>
        <v>#REF!</v>
      </c>
      <c r="F78" s="7" t="e">
        <f>IF(ΝΕΟΙ!#REF!="","",ΝΕΟΙ!#REF!)</f>
        <v>#REF!</v>
      </c>
      <c r="G78" s="7" t="e">
        <f>IF(ΝΕΟΙ!#REF!="","",ΝΕΟΙ!#REF!)</f>
        <v>#REF!</v>
      </c>
      <c r="H78" s="7" t="e">
        <f>IF(ΝΕΟΙ!#REF!="","",ΝΕΟΙ!#REF!)</f>
        <v>#REF!</v>
      </c>
      <c r="I78" s="7" t="e">
        <f>IF(ΝΕΟΙ!#REF!="","",ΝΕΟΙ!#REF!)</f>
        <v>#REF!</v>
      </c>
      <c r="J78" s="7" t="e">
        <f>IF(ΝΕΟΙ!#REF!="","",ΝΕΟΙ!#REF!)</f>
        <v>#REF!</v>
      </c>
      <c r="K78" s="7" t="e">
        <f>IF(ΝΕΟΙ!#REF!="","",ΝΕΟΙ!#REF!)</f>
        <v>#REF!</v>
      </c>
      <c r="L78" s="7" t="e">
        <f>IF(ΝΕΟΙ!#REF!="","",ΝΕΟΙ!#REF!)</f>
        <v>#REF!</v>
      </c>
      <c r="M78" s="7" t="e">
        <f>IF(ΝΕΟΙ!#REF!="","",ΝΕΟΙ!#REF!)</f>
        <v>#REF!</v>
      </c>
      <c r="N78" s="15"/>
    </row>
    <row r="79" spans="1:14" ht="12.75">
      <c r="A79" s="105"/>
      <c r="B79" s="11" t="e">
        <f>IF(ΝΕΟΙ!#REF!="","",ΝΕΟΙ!#REF!)</f>
        <v>#REF!</v>
      </c>
      <c r="C79" s="16" t="e">
        <f>IF(OR(C78=0,C78=""),0,INT(25.4347*POWER((18-C78),1.81)))</f>
        <v>#REF!</v>
      </c>
      <c r="D79" s="13" t="e">
        <f>IF(OR(D78=0,D78=""),0,INT(0.14354*POWER(((100*D78)-220),1.4)))</f>
        <v>#REF!</v>
      </c>
      <c r="E79" s="13" t="e">
        <f>IF(OR(E78=0,E78=""),0,INT(51.39*POWER((E78-1.5),1.05)))</f>
        <v>#REF!</v>
      </c>
      <c r="F79" s="13" t="e">
        <f>IF(OR(F78=0,F78=""),0,INT(0.8465*POWER(((100*F78)-75),1.42)))</f>
        <v>#REF!</v>
      </c>
      <c r="G79" s="16" t="e">
        <f>IF(OR(G78=0,G78=""),0,INT(1.53775*POWER((82-G78),1.81)))</f>
        <v>#REF!</v>
      </c>
      <c r="H79" s="13" t="e">
        <f>IF(OR(H78=0,H78=""),0,INT(5.74352*POWER((28.5-H78),1.92)))</f>
        <v>#REF!</v>
      </c>
      <c r="I79" s="16" t="e">
        <f>IF(OR(I78=0,I78=""),0,INT(12.91*POWER((I78-4),1.1)))</f>
        <v>#REF!</v>
      </c>
      <c r="J79" s="13" t="e">
        <f>IF(OR(J78=0,J78=""),0,INT(0.2797*POWER(((100*J78)-100),1.35)))</f>
        <v>#REF!</v>
      </c>
      <c r="K79" s="16" t="e">
        <f>IF(OR(K78=0,K78=""),0,INT(10.14*POWER((K78-7),1.08)))</f>
        <v>#REF!</v>
      </c>
      <c r="L79" s="106" t="e">
        <f>IF(OR(L78=0,L78=""),0,IF(M78&lt;&gt;0,INT(0.03768*POWER((480-(M78+60*L78)),1.85)),0))</f>
        <v>#REF!</v>
      </c>
      <c r="M79" s="107"/>
      <c r="N79" s="14" t="e">
        <f>SUM(C79:M79)</f>
        <v>#REF!</v>
      </c>
    </row>
    <row r="80" spans="1:14" ht="12.75">
      <c r="A80" s="104">
        <v>39</v>
      </c>
      <c r="B80" s="10" t="e">
        <f>IF(ΝΕΟΙ!#REF!="","",ΝΕΟΙ!#REF!)</f>
        <v>#REF!</v>
      </c>
      <c r="C80" s="7" t="e">
        <f>IF(ΝΕΟΙ!#REF!="","",ΝΕΟΙ!#REF!)</f>
        <v>#REF!</v>
      </c>
      <c r="D80" s="7" t="e">
        <f>IF(ΝΕΟΙ!#REF!="","",ΝΕΟΙ!#REF!)</f>
        <v>#REF!</v>
      </c>
      <c r="E80" s="7" t="e">
        <f>IF(ΝΕΟΙ!#REF!="","",ΝΕΟΙ!#REF!)</f>
        <v>#REF!</v>
      </c>
      <c r="F80" s="7" t="e">
        <f>IF(ΝΕΟΙ!#REF!="","",ΝΕΟΙ!#REF!)</f>
        <v>#REF!</v>
      </c>
      <c r="G80" s="7" t="e">
        <f>IF(ΝΕΟΙ!#REF!="","",ΝΕΟΙ!#REF!)</f>
        <v>#REF!</v>
      </c>
      <c r="H80" s="7" t="e">
        <f>IF(ΝΕΟΙ!#REF!="","",ΝΕΟΙ!#REF!)</f>
        <v>#REF!</v>
      </c>
      <c r="I80" s="7" t="e">
        <f>IF(ΝΕΟΙ!#REF!="","",ΝΕΟΙ!#REF!)</f>
        <v>#REF!</v>
      </c>
      <c r="J80" s="7" t="e">
        <f>IF(ΝΕΟΙ!#REF!="","",ΝΕΟΙ!#REF!)</f>
        <v>#REF!</v>
      </c>
      <c r="K80" s="7" t="e">
        <f>IF(ΝΕΟΙ!#REF!="","",ΝΕΟΙ!#REF!)</f>
        <v>#REF!</v>
      </c>
      <c r="L80" s="7" t="e">
        <f>IF(ΝΕΟΙ!#REF!="","",ΝΕΟΙ!#REF!)</f>
        <v>#REF!</v>
      </c>
      <c r="M80" s="7" t="e">
        <f>IF(ΝΕΟΙ!#REF!="","",ΝΕΟΙ!#REF!)</f>
        <v>#REF!</v>
      </c>
      <c r="N80" s="15"/>
    </row>
    <row r="81" spans="1:14" ht="12.75">
      <c r="A81" s="105"/>
      <c r="B81" s="11" t="e">
        <f>IF(ΝΕΟΙ!#REF!="","",ΝΕΟΙ!#REF!)</f>
        <v>#REF!</v>
      </c>
      <c r="C81" s="16" t="e">
        <f>IF(OR(C80=0,C80=""),0,INT(25.4347*POWER((18-C80),1.81)))</f>
        <v>#REF!</v>
      </c>
      <c r="D81" s="13" t="e">
        <f>IF(OR(D80=0,D80=""),0,INT(0.14354*POWER(((100*D80)-220),1.4)))</f>
        <v>#REF!</v>
      </c>
      <c r="E81" s="13" t="e">
        <f>IF(OR(E80=0,E80=""),0,INT(51.39*POWER((E80-1.5),1.05)))</f>
        <v>#REF!</v>
      </c>
      <c r="F81" s="13" t="e">
        <f>IF(OR(F80=0,F80=""),0,INT(0.8465*POWER(((100*F80)-75),1.42)))</f>
        <v>#REF!</v>
      </c>
      <c r="G81" s="16" t="e">
        <f>IF(OR(G80=0,G80=""),0,INT(1.53775*POWER((82-G80),1.81)))</f>
        <v>#REF!</v>
      </c>
      <c r="H81" s="13" t="e">
        <f>IF(OR(H80=0,H80=""),0,INT(5.74352*POWER((28.5-H80),1.92)))</f>
        <v>#REF!</v>
      </c>
      <c r="I81" s="16" t="e">
        <f>IF(OR(I80=0,I80=""),0,INT(12.91*POWER((I80-4),1.1)))</f>
        <v>#REF!</v>
      </c>
      <c r="J81" s="13" t="e">
        <f>IF(OR(J80=0,J80=""),0,INT(0.2797*POWER(((100*J80)-100),1.35)))</f>
        <v>#REF!</v>
      </c>
      <c r="K81" s="16" t="e">
        <f>IF(OR(K80=0,K80=""),0,INT(10.14*POWER((K80-7),1.08)))</f>
        <v>#REF!</v>
      </c>
      <c r="L81" s="106" t="e">
        <f>IF(OR(L80=0,L80=""),0,IF(M80&lt;&gt;0,INT(0.03768*POWER((480-(M80+60*L80)),1.85)),0))</f>
        <v>#REF!</v>
      </c>
      <c r="M81" s="107"/>
      <c r="N81" s="14" t="e">
        <f>SUM(C81:M81)</f>
        <v>#REF!</v>
      </c>
    </row>
    <row r="82" spans="1:14" ht="12.75">
      <c r="A82" s="104">
        <v>40</v>
      </c>
      <c r="B82" s="10" t="e">
        <f>IF(ΝΕΟΙ!#REF!="","",ΝΕΟΙ!#REF!)</f>
        <v>#REF!</v>
      </c>
      <c r="C82" s="7" t="e">
        <f>IF(ΝΕΟΙ!#REF!="","",ΝΕΟΙ!#REF!)</f>
        <v>#REF!</v>
      </c>
      <c r="D82" s="7" t="e">
        <f>IF(ΝΕΟΙ!#REF!="","",ΝΕΟΙ!#REF!)</f>
        <v>#REF!</v>
      </c>
      <c r="E82" s="7" t="e">
        <f>IF(ΝΕΟΙ!#REF!="","",ΝΕΟΙ!#REF!)</f>
        <v>#REF!</v>
      </c>
      <c r="F82" s="7" t="e">
        <f>IF(ΝΕΟΙ!#REF!="","",ΝΕΟΙ!#REF!)</f>
        <v>#REF!</v>
      </c>
      <c r="G82" s="7" t="e">
        <f>IF(ΝΕΟΙ!#REF!="","",ΝΕΟΙ!#REF!)</f>
        <v>#REF!</v>
      </c>
      <c r="H82" s="7" t="e">
        <f>IF(ΝΕΟΙ!#REF!="","",ΝΕΟΙ!#REF!)</f>
        <v>#REF!</v>
      </c>
      <c r="I82" s="7" t="e">
        <f>IF(ΝΕΟΙ!#REF!="","",ΝΕΟΙ!#REF!)</f>
        <v>#REF!</v>
      </c>
      <c r="J82" s="7" t="e">
        <f>IF(ΝΕΟΙ!#REF!="","",ΝΕΟΙ!#REF!)</f>
        <v>#REF!</v>
      </c>
      <c r="K82" s="7" t="e">
        <f>IF(ΝΕΟΙ!#REF!="","",ΝΕΟΙ!#REF!)</f>
        <v>#REF!</v>
      </c>
      <c r="L82" s="7" t="e">
        <f>IF(ΝΕΟΙ!#REF!="","",ΝΕΟΙ!#REF!)</f>
        <v>#REF!</v>
      </c>
      <c r="M82" s="7" t="e">
        <f>IF(ΝΕΟΙ!#REF!="","",ΝΕΟΙ!#REF!)</f>
        <v>#REF!</v>
      </c>
      <c r="N82" s="15"/>
    </row>
    <row r="83" spans="1:14" ht="12.75">
      <c r="A83" s="105"/>
      <c r="B83" s="11" t="e">
        <f>IF(ΝΕΟΙ!#REF!="","",ΝΕΟΙ!#REF!)</f>
        <v>#REF!</v>
      </c>
      <c r="C83" s="16" t="e">
        <f>IF(OR(C82=0,C82=""),0,INT(25.4347*POWER((18-C82),1.81)))</f>
        <v>#REF!</v>
      </c>
      <c r="D83" s="13" t="e">
        <f>IF(OR(D82=0,D82=""),0,INT(0.14354*POWER(((100*D82)-220),1.4)))</f>
        <v>#REF!</v>
      </c>
      <c r="E83" s="13" t="e">
        <f>IF(OR(E82=0,E82=""),0,INT(51.39*POWER((E82-1.5),1.05)))</f>
        <v>#REF!</v>
      </c>
      <c r="F83" s="13" t="e">
        <f>IF(OR(F82=0,F82=""),0,INT(0.8465*POWER(((100*F82)-75),1.42)))</f>
        <v>#REF!</v>
      </c>
      <c r="G83" s="16" t="e">
        <f>IF(OR(G82=0,G82=""),0,INT(1.53775*POWER((82-G82),1.81)))</f>
        <v>#REF!</v>
      </c>
      <c r="H83" s="13" t="e">
        <f>IF(OR(H82=0,H82=""),0,INT(5.74352*POWER((28.5-H82),1.92)))</f>
        <v>#REF!</v>
      </c>
      <c r="I83" s="16" t="e">
        <f>IF(OR(I82=0,I82=""),0,INT(12.91*POWER((I82-4),1.1)))</f>
        <v>#REF!</v>
      </c>
      <c r="J83" s="13" t="e">
        <f>IF(OR(J82=0,J82=""),0,INT(0.2797*POWER(((100*J82)-100),1.35)))</f>
        <v>#REF!</v>
      </c>
      <c r="K83" s="16" t="e">
        <f>IF(OR(K82=0,K82=""),0,INT(10.14*POWER((K82-7),1.08)))</f>
        <v>#REF!</v>
      </c>
      <c r="L83" s="106" t="e">
        <f>IF(OR(L82=0,L82=""),0,IF(M82&lt;&gt;0,INT(0.03768*POWER((480-(M82+60*L82)),1.85)),0))</f>
        <v>#REF!</v>
      </c>
      <c r="M83" s="107"/>
      <c r="N83" s="14" t="e">
        <f>SUM(C83:M83)</f>
        <v>#REF!</v>
      </c>
    </row>
  </sheetData>
  <sheetProtection/>
  <mergeCells count="147">
    <mergeCell ref="L23:M23"/>
    <mergeCell ref="L25:M25"/>
    <mergeCell ref="L21:M21"/>
    <mergeCell ref="L35:M35"/>
    <mergeCell ref="L27:M27"/>
    <mergeCell ref="L29:M29"/>
    <mergeCell ref="L31:M31"/>
    <mergeCell ref="L33:M33"/>
    <mergeCell ref="B1:N1"/>
    <mergeCell ref="L19:M19"/>
    <mergeCell ref="L13:M13"/>
    <mergeCell ref="L15:M15"/>
    <mergeCell ref="L3:M3"/>
    <mergeCell ref="L5:M5"/>
    <mergeCell ref="L7:M7"/>
    <mergeCell ref="L9:M9"/>
    <mergeCell ref="L11:M11"/>
    <mergeCell ref="L17:M17"/>
    <mergeCell ref="A10:A11"/>
    <mergeCell ref="A12:A13"/>
    <mergeCell ref="A14:A15"/>
    <mergeCell ref="A4:A5"/>
    <mergeCell ref="A6:A7"/>
    <mergeCell ref="A16:A17"/>
    <mergeCell ref="A18:A19"/>
    <mergeCell ref="A20:A21"/>
    <mergeCell ref="A22:A23"/>
    <mergeCell ref="A30:A31"/>
    <mergeCell ref="A32:A33"/>
    <mergeCell ref="A34:A35"/>
    <mergeCell ref="A24:A25"/>
    <mergeCell ref="A26:A27"/>
    <mergeCell ref="A28:A29"/>
    <mergeCell ref="A36:A37"/>
    <mergeCell ref="L37:M37"/>
    <mergeCell ref="A38:A39"/>
    <mergeCell ref="L39:M39"/>
    <mergeCell ref="A40:A41"/>
    <mergeCell ref="L41:M41"/>
    <mergeCell ref="A42:A43"/>
    <mergeCell ref="L43:M43"/>
    <mergeCell ref="A44:A45"/>
    <mergeCell ref="L45:M45"/>
    <mergeCell ref="A46:A47"/>
    <mergeCell ref="L47:M47"/>
    <mergeCell ref="A48:A49"/>
    <mergeCell ref="L49:M49"/>
    <mergeCell ref="A50:A51"/>
    <mergeCell ref="L51:M51"/>
    <mergeCell ref="A52:A53"/>
    <mergeCell ref="L53:M53"/>
    <mergeCell ref="A54:A55"/>
    <mergeCell ref="L55:M55"/>
    <mergeCell ref="A56:A57"/>
    <mergeCell ref="L57:M57"/>
    <mergeCell ref="A58:A59"/>
    <mergeCell ref="L59:M59"/>
    <mergeCell ref="A60:A61"/>
    <mergeCell ref="L61:M61"/>
    <mergeCell ref="A62:A63"/>
    <mergeCell ref="L63:M63"/>
    <mergeCell ref="A64:A65"/>
    <mergeCell ref="L65:M65"/>
    <mergeCell ref="A66:A67"/>
    <mergeCell ref="L67:M67"/>
    <mergeCell ref="A68:A69"/>
    <mergeCell ref="L69:M69"/>
    <mergeCell ref="A70:A71"/>
    <mergeCell ref="L71:M71"/>
    <mergeCell ref="A72:A73"/>
    <mergeCell ref="L73:M73"/>
    <mergeCell ref="A74:A75"/>
    <mergeCell ref="L75:M75"/>
    <mergeCell ref="A76:A77"/>
    <mergeCell ref="L77:M77"/>
    <mergeCell ref="A78:A79"/>
    <mergeCell ref="L79:M79"/>
    <mergeCell ref="A80:A81"/>
    <mergeCell ref="L81:M81"/>
    <mergeCell ref="A82:A83"/>
    <mergeCell ref="L83:M83"/>
    <mergeCell ref="O4:O5"/>
    <mergeCell ref="P4:P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O56:O57"/>
    <mergeCell ref="O58:O59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P58:P59"/>
    <mergeCell ref="P60:P61"/>
    <mergeCell ref="P62:P63"/>
    <mergeCell ref="P76:P77"/>
    <mergeCell ref="P64:P65"/>
    <mergeCell ref="P66:P67"/>
    <mergeCell ref="P68:P69"/>
    <mergeCell ref="P70:P71"/>
    <mergeCell ref="P72:P73"/>
    <mergeCell ref="P74:P75"/>
  </mergeCells>
  <printOptions horizontalCentered="1"/>
  <pageMargins left="0.2362204724409449" right="0.2755905511811024" top="0.984251968503937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ddepellas</cp:lastModifiedBy>
  <cp:lastPrinted>2017-05-28T14:34:42Z</cp:lastPrinted>
  <dcterms:created xsi:type="dcterms:W3CDTF">1999-09-22T13:06:05Z</dcterms:created>
  <dcterms:modified xsi:type="dcterms:W3CDTF">2017-05-28T14:35:13Z</dcterms:modified>
  <cp:category/>
  <cp:version/>
  <cp:contentType/>
  <cp:contentStatus/>
</cp:coreProperties>
</file>